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66925"/>
  <mc:AlternateContent xmlns:mc="http://schemas.openxmlformats.org/markup-compatibility/2006">
    <mc:Choice Requires="x15">
      <x15ac:absPath xmlns:x15ac="http://schemas.microsoft.com/office/spreadsheetml/2010/11/ac" url="C:\Users\pagalunanmf\Documents\BSA\Q4 2020\_For Uploading\_To CO\"/>
    </mc:Choice>
  </mc:AlternateContent>
  <xr:revisionPtr revIDLastSave="0" documentId="13_ncr:1_{A8B1BC14-45F0-4B9D-877E-C69A4CCAF269}" xr6:coauthVersionLast="45" xr6:coauthVersionMax="45" xr10:uidLastSave="{00000000-0000-0000-0000-000000000000}"/>
  <bookViews>
    <workbookView xWindow="-120" yWindow="-120" windowWidth="20730" windowHeight="11160" activeTab="3" xr2:uid="{00000000-000D-0000-FFFF-FFFF00000000}"/>
  </bookViews>
  <sheets>
    <sheet name="ANNEX C -Table 1" sheetId="17" r:id="rId1"/>
    <sheet name="ANNEX_B.1" sheetId="8" state="hidden" r:id="rId2"/>
    <sheet name="ANNEX_B.2" sheetId="10" state="hidden" r:id="rId3"/>
    <sheet name="ANNEX C - Table 2" sheetId="13" r:id="rId4"/>
    <sheet name="ANNEX C - Table 3.1" sheetId="1" r:id="rId5"/>
    <sheet name="ANNEX C - Table 3.2" sheetId="3" r:id="rId6"/>
    <sheet name="ANNEX C - Table 3.3" sheetId="4" r:id="rId7"/>
    <sheet name="Historical Annexes" sheetId="22" state="hidden" r:id="rId8"/>
    <sheet name="PR Table" sheetId="21" state="hidden" r:id="rId9"/>
    <sheet name="Net Financial Position" sheetId="26" state="hidden" r:id="rId10"/>
    <sheet name="NFP Y-o-Y Changes" sheetId="32" state="hidden" r:id="rId11"/>
    <sheet name="Gross Financial Assets" sheetId="23" state="hidden" r:id="rId12"/>
    <sheet name="GFA Y-o-Y Changes" sheetId="30" state="hidden" r:id="rId13"/>
    <sheet name="GFA % Share" sheetId="27" state="hidden" r:id="rId14"/>
    <sheet name="Gross Financial Liabilities" sheetId="25" state="hidden" r:id="rId15"/>
    <sheet name="GFL Y-o-Y Changes" sheetId="31" state="hidden" r:id="rId16"/>
    <sheet name="GFL % Share" sheetId="28" state="hidden" r:id="rId17"/>
    <sheet name="GFA and GFL by Instrument" sheetId="29" state="hidden" r:id="rId18"/>
    <sheet name="GFA and GFL by Instr Y-o-Y Chg" sheetId="33" state="hidden" r:id="rId19"/>
    <sheet name="RAW by Sector-Ann A-B" sheetId="14" state="hidden" r:id="rId20"/>
    <sheet name="Raw by Sector Annex C p.1" sheetId="15" state="hidden" r:id="rId21"/>
    <sheet name="RAW by Ins Annex C p.2,3" sheetId="16" state="hidden" r:id="rId22"/>
    <sheet name="HTML" sheetId="34" state="hidden" r:id="rId23"/>
  </sheets>
  <definedNames>
    <definedName name="_xlnm.Print_Area" localSheetId="3">'ANNEX C - Table 2'!$A$1:$T$90</definedName>
    <definedName name="_xlnm.Print_Area" localSheetId="4">'ANNEX C - Table 3.1'!$A$1:$L$102</definedName>
    <definedName name="_xlnm.Print_Area" localSheetId="5">'ANNEX C - Table 3.2'!$A$1:$L$101</definedName>
    <definedName name="_xlnm.Print_Area" localSheetId="6">'ANNEX C - Table 3.3'!$A$1:$L$110</definedName>
    <definedName name="_xlnm.Print_Area" localSheetId="0">'ANNEX C -Table 1'!$A$1:$T$104</definedName>
    <definedName name="_xlnm.Print_Area" localSheetId="1">ANNEX_B.1!$A$1:$K$90</definedName>
    <definedName name="_xlnm.Print_Area" localSheetId="2">ANNEX_B.2!$A$1:$K$90</definedName>
    <definedName name="_xlnm.Print_Area" localSheetId="13">'GFA % Share'!$A$1:$K$121</definedName>
    <definedName name="_xlnm.Print_Area" localSheetId="18">'GFA and GFL by Instr Y-o-Y Chg'!$A$1:$T$78</definedName>
    <definedName name="_xlnm.Print_Area" localSheetId="17">'GFA and GFL by Instrument'!$A$1:$W$129</definedName>
    <definedName name="_xlnm.Print_Area" localSheetId="12">'GFA Y-o-Y Changes'!$A$1:$L$74</definedName>
    <definedName name="_xlnm.Print_Area" localSheetId="16">'GFL % Share'!$A$1:$J$122</definedName>
    <definedName name="_xlnm.Print_Area" localSheetId="15">'GFL Y-o-Y Changes'!$A$1:$L$75</definedName>
    <definedName name="_xlnm.Print_Area" localSheetId="11">'Gross Financial Assets'!$A$1:$N$121</definedName>
    <definedName name="_xlnm.Print_Area" localSheetId="14">'Gross Financial Liabilities'!$A$1:$L$121</definedName>
    <definedName name="_xlnm.Print_Area" localSheetId="22">HTML!$A$1:$T$188</definedName>
    <definedName name="_xlnm.Print_Area" localSheetId="9">'Net Financial Position'!$A$1:$L$122</definedName>
    <definedName name="_xlnm.Print_Area" localSheetId="10">'NFP Y-o-Y Changes'!$A$1:$L$75</definedName>
    <definedName name="_xlnm.Print_Area" localSheetId="8">'PR Table'!$A$1:$T$103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60" i="17" l="1"/>
  <c r="G61" i="17"/>
  <c r="S18" i="17" l="1"/>
  <c r="R18" i="17"/>
  <c r="Q18" i="17"/>
  <c r="P18" i="17"/>
  <c r="O18" i="17"/>
  <c r="N18" i="17"/>
  <c r="M18" i="17"/>
  <c r="L18" i="17"/>
  <c r="K18" i="17"/>
  <c r="J18" i="17"/>
  <c r="I18" i="17"/>
  <c r="H18" i="17"/>
  <c r="G18" i="17"/>
  <c r="F18" i="17"/>
  <c r="E18" i="17"/>
  <c r="D18" i="17"/>
  <c r="D28" i="13"/>
  <c r="E28" i="13"/>
  <c r="F28" i="13"/>
  <c r="G28" i="13"/>
  <c r="H28" i="13"/>
  <c r="I28" i="13"/>
  <c r="J28" i="13"/>
  <c r="K28" i="13"/>
  <c r="G42" i="13"/>
  <c r="L28" i="13"/>
  <c r="M28" i="13"/>
  <c r="N28" i="13"/>
  <c r="O28" i="13"/>
  <c r="K42" i="13"/>
  <c r="G43" i="13"/>
  <c r="K43" i="13"/>
  <c r="D44" i="13"/>
  <c r="G44" i="13"/>
  <c r="I44" i="13"/>
  <c r="K44" i="13"/>
  <c r="E45" i="13"/>
  <c r="G45" i="13"/>
  <c r="K45" i="13"/>
  <c r="K46" i="13"/>
  <c r="G47" i="13"/>
  <c r="K47" i="13"/>
  <c r="D48" i="13"/>
  <c r="G48" i="13"/>
  <c r="K48" i="13"/>
  <c r="G49" i="13"/>
  <c r="I49" i="13"/>
  <c r="K49" i="13"/>
  <c r="G55" i="17"/>
  <c r="L24" i="17"/>
  <c r="K55" i="17"/>
  <c r="D26" i="17"/>
  <c r="H26" i="17"/>
  <c r="G57" i="17"/>
  <c r="L26" i="17"/>
  <c r="I57" i="17"/>
  <c r="K57" i="17"/>
  <c r="D27" i="17"/>
  <c r="E58" i="17"/>
  <c r="H27" i="17"/>
  <c r="G58" i="17"/>
  <c r="L27" i="17"/>
  <c r="I58" i="17"/>
  <c r="K58" i="17"/>
  <c r="D28" i="17"/>
  <c r="H28" i="17"/>
  <c r="G59" i="17"/>
  <c r="L28" i="17"/>
  <c r="I59" i="17"/>
  <c r="K59" i="17"/>
  <c r="E60" i="17"/>
  <c r="G60" i="17"/>
  <c r="I60" i="17"/>
  <c r="K60" i="17"/>
  <c r="D30" i="17"/>
  <c r="H30" i="17"/>
  <c r="L30" i="17"/>
  <c r="I61" i="17"/>
  <c r="K61" i="17"/>
  <c r="D48" i="17"/>
  <c r="E48" i="17"/>
  <c r="L58" i="17"/>
  <c r="F48" i="17"/>
  <c r="G48" i="17"/>
  <c r="M55" i="17"/>
  <c r="H48" i="17"/>
  <c r="I48" i="17"/>
  <c r="N61" i="17"/>
  <c r="J48" i="17"/>
  <c r="K48" i="17"/>
  <c r="G62" i="17"/>
  <c r="L48" i="17"/>
  <c r="M48" i="17"/>
  <c r="H62" i="17"/>
  <c r="P59" i="17"/>
  <c r="N48" i="17"/>
  <c r="O48" i="17"/>
  <c r="P48" i="17"/>
  <c r="P49" i="17"/>
  <c r="R48" i="17"/>
  <c r="S48" i="17"/>
  <c r="H49" i="17"/>
  <c r="D55" i="17"/>
  <c r="E55" i="17"/>
  <c r="F55" i="17"/>
  <c r="H55" i="17"/>
  <c r="I55" i="17"/>
  <c r="N55" i="17"/>
  <c r="D56" i="17"/>
  <c r="F56" i="17"/>
  <c r="G56" i="17"/>
  <c r="H56" i="17"/>
  <c r="K56" i="17"/>
  <c r="L56" i="17"/>
  <c r="N56" i="17"/>
  <c r="D57" i="17"/>
  <c r="F57" i="17"/>
  <c r="H57" i="17"/>
  <c r="J57" i="17"/>
  <c r="P57" i="17"/>
  <c r="D58" i="17"/>
  <c r="F58" i="17"/>
  <c r="H58" i="17"/>
  <c r="N58" i="17"/>
  <c r="D59" i="17"/>
  <c r="F59" i="17"/>
  <c r="H59" i="17"/>
  <c r="J59" i="17"/>
  <c r="D60" i="17"/>
  <c r="F60" i="17"/>
  <c r="H60" i="17"/>
  <c r="P60" i="17"/>
  <c r="D61" i="17"/>
  <c r="F61" i="17"/>
  <c r="H61" i="17"/>
  <c r="J61" i="17"/>
  <c r="L61" i="17"/>
  <c r="N62" i="17"/>
  <c r="G86" i="17"/>
  <c r="I86" i="17"/>
  <c r="K86" i="17"/>
  <c r="G87" i="17"/>
  <c r="I87" i="17"/>
  <c r="K87" i="17"/>
  <c r="G88" i="17"/>
  <c r="K88" i="17"/>
  <c r="I89" i="17"/>
  <c r="G90" i="17"/>
  <c r="K90" i="17"/>
  <c r="I91" i="17"/>
  <c r="D79" i="17"/>
  <c r="E79" i="17"/>
  <c r="L86" i="17"/>
  <c r="G79" i="17"/>
  <c r="H79" i="17"/>
  <c r="I79" i="17"/>
  <c r="N91" i="17"/>
  <c r="K79" i="17"/>
  <c r="O90" i="17"/>
  <c r="L79" i="17"/>
  <c r="M79" i="17"/>
  <c r="O79" i="17"/>
  <c r="Q88" i="17"/>
  <c r="Q79" i="17"/>
  <c r="R79" i="17"/>
  <c r="S79" i="17"/>
  <c r="K93" i="17"/>
  <c r="E80" i="17"/>
  <c r="Q80" i="17"/>
  <c r="D86" i="17"/>
  <c r="F86" i="17"/>
  <c r="H86" i="17"/>
  <c r="M86" i="17"/>
  <c r="Q86" i="17"/>
  <c r="D87" i="17"/>
  <c r="F87" i="17"/>
  <c r="H87" i="17"/>
  <c r="D88" i="17"/>
  <c r="E88" i="17"/>
  <c r="F88" i="17"/>
  <c r="H88" i="17"/>
  <c r="I88" i="17"/>
  <c r="M88" i="17"/>
  <c r="D89" i="17"/>
  <c r="F89" i="17"/>
  <c r="G89" i="17"/>
  <c r="H89" i="17"/>
  <c r="K89" i="17"/>
  <c r="M89" i="17"/>
  <c r="Q89" i="17"/>
  <c r="D90" i="17"/>
  <c r="E90" i="17"/>
  <c r="F90" i="17"/>
  <c r="H90" i="17"/>
  <c r="I90" i="17"/>
  <c r="M90" i="17"/>
  <c r="D91" i="17"/>
  <c r="F91" i="17"/>
  <c r="G91" i="17"/>
  <c r="H91" i="17"/>
  <c r="K91" i="17"/>
  <c r="M91" i="17"/>
  <c r="D92" i="17"/>
  <c r="E92" i="17"/>
  <c r="F92" i="17"/>
  <c r="G92" i="17"/>
  <c r="H92" i="17"/>
  <c r="I92" i="17"/>
  <c r="K92" i="17"/>
  <c r="L92" i="17"/>
  <c r="M92" i="17"/>
  <c r="Q92" i="17"/>
  <c r="L93" i="17"/>
  <c r="M93" i="17"/>
  <c r="E52" i="29"/>
  <c r="N37" i="29"/>
  <c r="N24" i="29"/>
  <c r="E39" i="29"/>
  <c r="E26" i="29"/>
  <c r="H9" i="28"/>
  <c r="I9" i="28"/>
  <c r="H10" i="28"/>
  <c r="I10" i="28"/>
  <c r="H11" i="28"/>
  <c r="I11" i="28"/>
  <c r="H12" i="28"/>
  <c r="I12" i="28"/>
  <c r="H13" i="28"/>
  <c r="I13" i="28"/>
  <c r="H14" i="28"/>
  <c r="I14" i="28"/>
  <c r="D8" i="27"/>
  <c r="E8" i="27"/>
  <c r="F8" i="27"/>
  <c r="G8" i="27"/>
  <c r="H8" i="27"/>
  <c r="I8" i="27"/>
  <c r="D9" i="27"/>
  <c r="E9" i="27"/>
  <c r="F9" i="27"/>
  <c r="G9" i="27"/>
  <c r="H9" i="27"/>
  <c r="I9" i="27"/>
  <c r="D10" i="27"/>
  <c r="E10" i="27"/>
  <c r="F10" i="27"/>
  <c r="G10" i="27"/>
  <c r="H10" i="27"/>
  <c r="I10" i="27"/>
  <c r="D11" i="27"/>
  <c r="E11" i="27"/>
  <c r="F11" i="27"/>
  <c r="G11" i="27"/>
  <c r="H11" i="27"/>
  <c r="I11" i="27"/>
  <c r="D12" i="27"/>
  <c r="E12" i="27"/>
  <c r="F12" i="27"/>
  <c r="G12" i="27"/>
  <c r="H12" i="27"/>
  <c r="I12" i="27"/>
  <c r="D13" i="27"/>
  <c r="E13" i="27"/>
  <c r="F13" i="27"/>
  <c r="G13" i="27"/>
  <c r="H13" i="27"/>
  <c r="I13" i="27"/>
  <c r="D14" i="27"/>
  <c r="E14" i="27"/>
  <c r="F14" i="27"/>
  <c r="G14" i="27"/>
  <c r="H14" i="27"/>
  <c r="I14" i="27"/>
  <c r="D15" i="27"/>
  <c r="E15" i="27"/>
  <c r="F15" i="27"/>
  <c r="G15" i="27"/>
  <c r="H15" i="27"/>
  <c r="I15" i="27"/>
  <c r="E78" i="13"/>
  <c r="L10" i="13"/>
  <c r="M10" i="13"/>
  <c r="L11" i="13"/>
  <c r="L13" i="13"/>
  <c r="M13" i="13"/>
  <c r="L14" i="13"/>
  <c r="M14" i="13"/>
  <c r="L15" i="13"/>
  <c r="L16" i="13"/>
  <c r="L17" i="13"/>
  <c r="M17" i="13"/>
  <c r="J42" i="13"/>
  <c r="D43" i="13"/>
  <c r="H43" i="13"/>
  <c r="E48" i="13"/>
  <c r="H48" i="13"/>
  <c r="F49" i="13"/>
  <c r="L42" i="13"/>
  <c r="N50" i="13"/>
  <c r="R44" i="13"/>
  <c r="F42" i="13"/>
  <c r="N43" i="13"/>
  <c r="N44" i="13"/>
  <c r="F45" i="13"/>
  <c r="J45" i="13"/>
  <c r="L45" i="13"/>
  <c r="F46" i="13"/>
  <c r="G46" i="13"/>
  <c r="J46" i="13"/>
  <c r="N47" i="13"/>
  <c r="J49" i="13"/>
  <c r="N49" i="13"/>
  <c r="L50" i="13"/>
  <c r="L72" i="13"/>
  <c r="E72" i="13"/>
  <c r="G72" i="13"/>
  <c r="H72" i="13"/>
  <c r="I72" i="13"/>
  <c r="R72" i="13"/>
  <c r="K72" i="13"/>
  <c r="D73" i="13"/>
  <c r="N73" i="13"/>
  <c r="G73" i="13"/>
  <c r="P73" i="13"/>
  <c r="K73" i="13"/>
  <c r="L74" i="13"/>
  <c r="O74" i="13"/>
  <c r="P74" i="13"/>
  <c r="J74" i="13"/>
  <c r="K74" i="13"/>
  <c r="G75" i="13"/>
  <c r="Q75" i="13"/>
  <c r="K75" i="13"/>
  <c r="G76" i="13"/>
  <c r="K76" i="13"/>
  <c r="G77" i="13"/>
  <c r="H77" i="13"/>
  <c r="K77" i="13"/>
  <c r="D78" i="13"/>
  <c r="G78" i="13"/>
  <c r="K78" i="13"/>
  <c r="M79" i="13"/>
  <c r="G79" i="13"/>
  <c r="K79" i="13"/>
  <c r="L80" i="13"/>
  <c r="M72" i="13"/>
  <c r="G80" i="13"/>
  <c r="H80" i="13"/>
  <c r="P75" i="13"/>
  <c r="Q72" i="13"/>
  <c r="K80" i="13"/>
  <c r="F72" i="13"/>
  <c r="J72" i="13"/>
  <c r="N72" i="13"/>
  <c r="J73" i="13"/>
  <c r="L73" i="13"/>
  <c r="R73" i="13"/>
  <c r="F74" i="13"/>
  <c r="N74" i="13"/>
  <c r="R74" i="13"/>
  <c r="D75" i="13"/>
  <c r="F75" i="13"/>
  <c r="J75" i="13"/>
  <c r="N75" i="13"/>
  <c r="F76" i="13"/>
  <c r="J76" i="13"/>
  <c r="L76" i="13"/>
  <c r="N76" i="13"/>
  <c r="R76" i="13"/>
  <c r="F77" i="13"/>
  <c r="N77" i="13"/>
  <c r="O77" i="13"/>
  <c r="R77" i="13"/>
  <c r="F78" i="13"/>
  <c r="J78" i="13"/>
  <c r="N78" i="13"/>
  <c r="P78" i="13"/>
  <c r="R78" i="13"/>
  <c r="F79" i="13"/>
  <c r="J79" i="13"/>
  <c r="L79" i="13"/>
  <c r="R79" i="13"/>
  <c r="F80" i="13"/>
  <c r="J80" i="13"/>
  <c r="N80" i="13"/>
  <c r="P80" i="13"/>
  <c r="R80" i="13"/>
  <c r="N92" i="17"/>
  <c r="O86" i="17"/>
  <c r="L60" i="17"/>
  <c r="Q90" i="17"/>
  <c r="N86" i="17"/>
  <c r="P61" i="17"/>
  <c r="N90" i="17"/>
  <c r="N88" i="17"/>
  <c r="L91" i="17"/>
  <c r="L87" i="17"/>
  <c r="D93" i="17"/>
  <c r="L90" i="17"/>
  <c r="L89" i="17"/>
  <c r="L88" i="17"/>
  <c r="M80" i="17"/>
  <c r="L59" i="17"/>
  <c r="O87" i="17"/>
  <c r="Q87" i="17"/>
  <c r="P56" i="17"/>
  <c r="N93" i="17"/>
  <c r="P90" i="17"/>
  <c r="I80" i="17"/>
  <c r="N59" i="17"/>
  <c r="P55" i="17"/>
  <c r="N87" i="17"/>
  <c r="N60" i="17"/>
  <c r="N57" i="17"/>
  <c r="G80" i="17"/>
  <c r="P92" i="17"/>
  <c r="P89" i="17"/>
  <c r="F50" i="13"/>
  <c r="M12" i="13"/>
  <c r="H93" i="17"/>
  <c r="Q91" i="17"/>
  <c r="O89" i="17"/>
  <c r="P62" i="17"/>
  <c r="P58" i="17"/>
  <c r="L57" i="17"/>
  <c r="N42" i="13"/>
  <c r="O78" i="13"/>
  <c r="F73" i="13"/>
  <c r="N79" i="13"/>
  <c r="J77" i="13"/>
  <c r="R75" i="13"/>
  <c r="L12" i="13"/>
  <c r="Q93" i="17"/>
  <c r="F93" i="17"/>
  <c r="P91" i="17"/>
  <c r="N89" i="17"/>
  <c r="L55" i="17"/>
  <c r="H74" i="13"/>
  <c r="N48" i="13"/>
  <c r="M15" i="13"/>
  <c r="P93" i="17"/>
  <c r="O91" i="17"/>
  <c r="P88" i="17"/>
  <c r="L62" i="17"/>
  <c r="G74" i="13"/>
  <c r="P72" i="13"/>
  <c r="I80" i="13"/>
  <c r="Q79" i="13"/>
  <c r="E79" i="13"/>
  <c r="I77" i="13"/>
  <c r="E77" i="13"/>
  <c r="Q76" i="13"/>
  <c r="M76" i="13"/>
  <c r="I75" i="13"/>
  <c r="M75" i="13"/>
  <c r="O93" i="17"/>
  <c r="O88" i="17"/>
  <c r="I62" i="17"/>
  <c r="E62" i="17"/>
  <c r="I47" i="13"/>
  <c r="E47" i="13"/>
  <c r="I46" i="13"/>
  <c r="E46" i="13"/>
  <c r="I43" i="13"/>
  <c r="E43" i="13"/>
  <c r="Q49" i="13"/>
  <c r="E42" i="13"/>
  <c r="P79" i="13"/>
  <c r="D79" i="13"/>
  <c r="H78" i="13"/>
  <c r="P77" i="13"/>
  <c r="P76" i="13"/>
  <c r="D76" i="13"/>
  <c r="H75" i="13"/>
  <c r="L75" i="13"/>
  <c r="L49" i="13"/>
  <c r="M16" i="13"/>
  <c r="M11" i="13"/>
  <c r="O92" i="17"/>
  <c r="P87" i="17"/>
  <c r="P86" i="17"/>
  <c r="Q55" i="17"/>
  <c r="Q44" i="13"/>
  <c r="E49" i="13"/>
  <c r="I48" i="13"/>
  <c r="E44" i="13"/>
  <c r="O50" i="13"/>
  <c r="I42" i="13"/>
  <c r="J50" i="13"/>
  <c r="R46" i="13"/>
  <c r="R45" i="13"/>
  <c r="I45" i="13"/>
  <c r="K50" i="13"/>
  <c r="R50" i="13"/>
  <c r="R47" i="13"/>
  <c r="R42" i="13"/>
  <c r="N45" i="13"/>
  <c r="R43" i="13"/>
  <c r="I50" i="13"/>
  <c r="R49" i="13"/>
  <c r="L46" i="13"/>
  <c r="M45" i="13"/>
  <c r="R48" i="13"/>
  <c r="L48" i="13"/>
  <c r="L47" i="13"/>
  <c r="N46" i="13"/>
  <c r="F62" i="17"/>
  <c r="D49" i="17"/>
  <c r="D62" i="17"/>
  <c r="K62" i="17"/>
  <c r="Q56" i="17"/>
  <c r="L49" i="17"/>
  <c r="O56" i="17"/>
  <c r="J90" i="17"/>
  <c r="E86" i="17"/>
  <c r="J55" i="17"/>
  <c r="J91" i="17"/>
  <c r="J87" i="17"/>
  <c r="E87" i="17"/>
  <c r="P25" i="17"/>
  <c r="J56" i="17"/>
  <c r="N24" i="17"/>
  <c r="J92" i="17"/>
  <c r="J88" i="17"/>
  <c r="P26" i="17"/>
  <c r="H24" i="17"/>
  <c r="D24" i="17"/>
  <c r="E91" i="17"/>
  <c r="N79" i="17"/>
  <c r="J79" i="17"/>
  <c r="F79" i="17"/>
  <c r="J89" i="17"/>
  <c r="E89" i="17"/>
  <c r="L29" i="17"/>
  <c r="H29" i="17"/>
  <c r="D29" i="17"/>
  <c r="P28" i="17"/>
  <c r="R25" i="17"/>
  <c r="L25" i="17"/>
  <c r="H25" i="17"/>
  <c r="D25" i="17"/>
  <c r="R30" i="17"/>
  <c r="N30" i="17"/>
  <c r="J30" i="17"/>
  <c r="F30" i="17"/>
  <c r="R29" i="17"/>
  <c r="N29" i="17"/>
  <c r="J29" i="17"/>
  <c r="F29" i="17"/>
  <c r="R28" i="17"/>
  <c r="N28" i="17"/>
  <c r="J28" i="17"/>
  <c r="F28" i="17"/>
  <c r="R27" i="17"/>
  <c r="N27" i="17"/>
  <c r="J27" i="17"/>
  <c r="F27" i="17"/>
  <c r="R26" i="17"/>
  <c r="N26" i="17"/>
  <c r="J26" i="17"/>
  <c r="F26" i="17"/>
  <c r="N25" i="17"/>
  <c r="J25" i="17"/>
  <c r="F25" i="17"/>
  <c r="R24" i="17"/>
  <c r="J24" i="17"/>
  <c r="F24" i="17"/>
  <c r="O62" i="17"/>
  <c r="Q61" i="17"/>
  <c r="M61" i="17"/>
  <c r="E61" i="17"/>
  <c r="O60" i="17"/>
  <c r="Q59" i="17"/>
  <c r="M59" i="17"/>
  <c r="E59" i="17"/>
  <c r="O58" i="17"/>
  <c r="Q57" i="17"/>
  <c r="M57" i="17"/>
  <c r="E57" i="17"/>
  <c r="N49" i="17"/>
  <c r="J49" i="17"/>
  <c r="F49" i="17"/>
  <c r="I56" i="17"/>
  <c r="E56" i="17"/>
  <c r="O55" i="17"/>
  <c r="O80" i="17"/>
  <c r="K80" i="17"/>
  <c r="Q62" i="17"/>
  <c r="M62" i="17"/>
  <c r="O61" i="17"/>
  <c r="Q60" i="17"/>
  <c r="O59" i="17"/>
  <c r="Q58" i="17"/>
  <c r="M58" i="17"/>
  <c r="O57" i="17"/>
  <c r="P47" i="13"/>
  <c r="P46" i="13"/>
  <c r="P45" i="13"/>
  <c r="P42" i="13"/>
  <c r="P43" i="13"/>
  <c r="P50" i="13"/>
  <c r="P49" i="13"/>
  <c r="P48" i="13"/>
  <c r="L44" i="13"/>
  <c r="D80" i="13"/>
  <c r="H73" i="13"/>
  <c r="D72" i="13"/>
  <c r="M80" i="13"/>
  <c r="H44" i="13"/>
  <c r="D47" i="13"/>
  <c r="E80" i="13"/>
  <c r="I76" i="13"/>
  <c r="I79" i="13"/>
  <c r="L43" i="13"/>
  <c r="D74" i="13"/>
  <c r="Q80" i="13"/>
  <c r="H76" i="13"/>
  <c r="H79" i="13"/>
  <c r="E76" i="13"/>
  <c r="E74" i="13"/>
  <c r="I73" i="13"/>
  <c r="E73" i="13"/>
  <c r="H47" i="13"/>
  <c r="P44" i="13"/>
  <c r="E75" i="13"/>
  <c r="I78" i="13"/>
  <c r="Q78" i="13"/>
  <c r="L78" i="13"/>
  <c r="L77" i="13"/>
  <c r="D77" i="13"/>
  <c r="I74" i="13"/>
  <c r="Q74" i="13"/>
  <c r="O73" i="13"/>
  <c r="H50" i="13"/>
  <c r="D50" i="13"/>
  <c r="H49" i="13"/>
  <c r="D49" i="13"/>
  <c r="J48" i="13"/>
  <c r="F48" i="13"/>
  <c r="J47" i="13"/>
  <c r="F47" i="13"/>
  <c r="H46" i="13"/>
  <c r="D46" i="13"/>
  <c r="H45" i="13"/>
  <c r="D45" i="13"/>
  <c r="J44" i="13"/>
  <c r="F44" i="13"/>
  <c r="J43" i="13"/>
  <c r="F43" i="13"/>
  <c r="H42" i="13"/>
  <c r="D42" i="13"/>
  <c r="M78" i="13"/>
  <c r="O79" i="13"/>
  <c r="Q77" i="13"/>
  <c r="M77" i="13"/>
  <c r="O75" i="13"/>
  <c r="Q73" i="13"/>
  <c r="M73" i="13"/>
  <c r="Q50" i="13"/>
  <c r="M50" i="13"/>
  <c r="Q46" i="13"/>
  <c r="M46" i="13"/>
  <c r="Q42" i="13"/>
  <c r="M42" i="13"/>
  <c r="O80" i="13"/>
  <c r="O76" i="13"/>
  <c r="M74" i="13"/>
  <c r="O72" i="13"/>
  <c r="Q47" i="13"/>
  <c r="M47" i="13"/>
  <c r="Q43" i="13"/>
  <c r="M43" i="13"/>
  <c r="O48" i="13"/>
  <c r="G50" i="13"/>
  <c r="O46" i="13"/>
  <c r="O45" i="13"/>
  <c r="O42" i="13"/>
  <c r="O44" i="13"/>
  <c r="O49" i="13"/>
  <c r="O47" i="13"/>
  <c r="O43" i="13"/>
  <c r="D31" i="17"/>
  <c r="H31" i="17"/>
  <c r="L31" i="17"/>
  <c r="Q48" i="13"/>
  <c r="Q45" i="13"/>
  <c r="E50" i="13"/>
  <c r="M48" i="13"/>
  <c r="M49" i="13"/>
  <c r="M44" i="13"/>
  <c r="R31" i="17"/>
  <c r="G93" i="17"/>
  <c r="P24" i="17"/>
  <c r="P29" i="17"/>
  <c r="J60" i="17"/>
  <c r="F31" i="17"/>
  <c r="I93" i="17"/>
  <c r="P79" i="17"/>
  <c r="N80" i="17"/>
  <c r="J86" i="17"/>
  <c r="P30" i="17"/>
  <c r="P27" i="17"/>
  <c r="J58" i="17"/>
  <c r="N31" i="17"/>
  <c r="E93" i="17"/>
  <c r="Q48" i="17"/>
  <c r="J31" i="17"/>
  <c r="K110" i="25"/>
  <c r="F80" i="17"/>
  <c r="E49" i="17"/>
  <c r="I49" i="17"/>
  <c r="M49" i="17"/>
  <c r="Q49" i="17"/>
  <c r="J62" i="17"/>
  <c r="G49" i="17"/>
  <c r="K49" i="17"/>
  <c r="O49" i="17"/>
  <c r="D80" i="17"/>
  <c r="H80" i="17"/>
  <c r="L80" i="17"/>
  <c r="P80" i="17"/>
  <c r="J93" i="17"/>
  <c r="J80" i="17"/>
  <c r="M82" i="34"/>
  <c r="P31" i="17"/>
  <c r="W80" i="21"/>
  <c r="W67" i="21"/>
  <c r="W50" i="21"/>
  <c r="W37" i="21"/>
  <c r="W22" i="21"/>
  <c r="W8" i="21"/>
  <c r="W164" i="34"/>
  <c r="W151" i="34"/>
  <c r="O101" i="26"/>
  <c r="O89" i="26"/>
  <c r="O77" i="26"/>
  <c r="O65" i="26"/>
  <c r="O53" i="26"/>
  <c r="O41" i="26"/>
  <c r="O29" i="26"/>
  <c r="O17" i="26"/>
  <c r="O5" i="26"/>
  <c r="P53" i="32"/>
  <c r="P41" i="32"/>
  <c r="P29" i="32"/>
  <c r="P17" i="32"/>
  <c r="P5" i="32"/>
  <c r="P101" i="23"/>
  <c r="P89" i="23"/>
  <c r="P77" i="23"/>
  <c r="P65" i="23"/>
  <c r="P53" i="23"/>
  <c r="P41" i="23"/>
  <c r="P29" i="23"/>
  <c r="P17" i="23"/>
  <c r="P5" i="23"/>
  <c r="N101" i="27"/>
  <c r="N89" i="27"/>
  <c r="N77" i="27"/>
  <c r="N65" i="27"/>
  <c r="N53" i="27"/>
  <c r="N41" i="27"/>
  <c r="N29" i="27"/>
  <c r="N17" i="27"/>
  <c r="N5" i="27"/>
  <c r="O101" i="25"/>
  <c r="O89" i="25"/>
  <c r="O77" i="25"/>
  <c r="O65" i="25"/>
  <c r="O53" i="25"/>
  <c r="O41" i="25"/>
  <c r="O29" i="25"/>
  <c r="O17" i="25"/>
  <c r="O5" i="25"/>
  <c r="P53" i="31"/>
  <c r="P41" i="31"/>
  <c r="P29" i="31"/>
  <c r="P17" i="31"/>
  <c r="P5" i="31"/>
  <c r="M101" i="28"/>
  <c r="M89" i="28"/>
  <c r="M77" i="28"/>
  <c r="M65" i="28"/>
  <c r="M53" i="28"/>
  <c r="M41" i="28"/>
  <c r="M29" i="28"/>
  <c r="M17" i="28"/>
  <c r="M5" i="28"/>
  <c r="Y110" i="29"/>
  <c r="Y97" i="29"/>
  <c r="Y84" i="29"/>
  <c r="Y71" i="29"/>
  <c r="Y58" i="29"/>
  <c r="Y45" i="29"/>
  <c r="Y32" i="29"/>
  <c r="Y19" i="29"/>
  <c r="Y6" i="29"/>
  <c r="W58" i="33"/>
  <c r="W45" i="33"/>
  <c r="W32" i="33"/>
  <c r="W19" i="33"/>
  <c r="W6" i="33"/>
  <c r="K111" i="25"/>
  <c r="K109" i="25"/>
  <c r="K108" i="25"/>
  <c r="K107" i="25"/>
  <c r="K106" i="25"/>
  <c r="K105" i="25"/>
  <c r="K104" i="25"/>
  <c r="U120" i="29"/>
  <c r="T120" i="29"/>
  <c r="U119" i="29"/>
  <c r="T119" i="29"/>
  <c r="U118" i="29"/>
  <c r="T118" i="29"/>
  <c r="U117" i="29"/>
  <c r="T117" i="29"/>
  <c r="U116" i="29"/>
  <c r="T116" i="29"/>
  <c r="U115" i="29"/>
  <c r="T115" i="29"/>
  <c r="U114" i="29"/>
  <c r="T114" i="29"/>
  <c r="U113" i="29"/>
  <c r="T113" i="29"/>
  <c r="U112" i="29"/>
  <c r="T112" i="29"/>
  <c r="Q120" i="29"/>
  <c r="P120" i="29"/>
  <c r="O120" i="29"/>
  <c r="N120" i="29"/>
  <c r="M120" i="29"/>
  <c r="L120" i="29"/>
  <c r="K120" i="29"/>
  <c r="J120" i="29"/>
  <c r="I120" i="29"/>
  <c r="H120" i="29"/>
  <c r="G120" i="29"/>
  <c r="F120" i="29"/>
  <c r="E120" i="29"/>
  <c r="D120" i="29"/>
  <c r="Q119" i="29"/>
  <c r="P119" i="29"/>
  <c r="O119" i="29"/>
  <c r="N119" i="29"/>
  <c r="M119" i="29"/>
  <c r="L119" i="29"/>
  <c r="K119" i="29"/>
  <c r="J119" i="29"/>
  <c r="I119" i="29"/>
  <c r="H119" i="29"/>
  <c r="G119" i="29"/>
  <c r="F119" i="29"/>
  <c r="E119" i="29"/>
  <c r="D119" i="29"/>
  <c r="Q118" i="29"/>
  <c r="P118" i="29"/>
  <c r="O118" i="29"/>
  <c r="N118" i="29"/>
  <c r="M118" i="29"/>
  <c r="L118" i="29"/>
  <c r="K118" i="29"/>
  <c r="J118" i="29"/>
  <c r="I118" i="29"/>
  <c r="H118" i="29"/>
  <c r="G118" i="29"/>
  <c r="F118" i="29"/>
  <c r="E118" i="29"/>
  <c r="D118" i="29"/>
  <c r="Q117" i="29"/>
  <c r="P117" i="29"/>
  <c r="O117" i="29"/>
  <c r="N117" i="29"/>
  <c r="M117" i="29"/>
  <c r="L117" i="29"/>
  <c r="K117" i="29"/>
  <c r="J117" i="29"/>
  <c r="I117" i="29"/>
  <c r="H117" i="29"/>
  <c r="G117" i="29"/>
  <c r="F117" i="29"/>
  <c r="E117" i="29"/>
  <c r="D117" i="29"/>
  <c r="Q116" i="29"/>
  <c r="P116" i="29"/>
  <c r="O116" i="29"/>
  <c r="N116" i="29"/>
  <c r="M116" i="29"/>
  <c r="L116" i="29"/>
  <c r="K116" i="29"/>
  <c r="J116" i="29"/>
  <c r="I116" i="29"/>
  <c r="H116" i="29"/>
  <c r="G116" i="29"/>
  <c r="F116" i="29"/>
  <c r="E116" i="29"/>
  <c r="D116" i="29"/>
  <c r="Q115" i="29"/>
  <c r="P115" i="29"/>
  <c r="O115" i="29"/>
  <c r="N115" i="29"/>
  <c r="M115" i="29"/>
  <c r="L115" i="29"/>
  <c r="K115" i="29"/>
  <c r="J115" i="29"/>
  <c r="I115" i="29"/>
  <c r="H115" i="29"/>
  <c r="G115" i="29"/>
  <c r="F115" i="29"/>
  <c r="E115" i="29"/>
  <c r="D115" i="29"/>
  <c r="Q114" i="29"/>
  <c r="P114" i="29"/>
  <c r="O114" i="29"/>
  <c r="N114" i="29"/>
  <c r="M114" i="29"/>
  <c r="L114" i="29"/>
  <c r="K114" i="29"/>
  <c r="J114" i="29"/>
  <c r="I114" i="29"/>
  <c r="H114" i="29"/>
  <c r="G114" i="29"/>
  <c r="F114" i="29"/>
  <c r="E114" i="29"/>
  <c r="D114" i="29"/>
  <c r="Q113" i="29"/>
  <c r="P113" i="29"/>
  <c r="O113" i="29"/>
  <c r="N113" i="29"/>
  <c r="M113" i="29"/>
  <c r="L113" i="29"/>
  <c r="K113" i="29"/>
  <c r="J113" i="29"/>
  <c r="I113" i="29"/>
  <c r="H113" i="29"/>
  <c r="G113" i="29"/>
  <c r="F113" i="29"/>
  <c r="E113" i="29"/>
  <c r="D113" i="29"/>
  <c r="Q112" i="29"/>
  <c r="P112" i="29"/>
  <c r="O112" i="29"/>
  <c r="N112" i="29"/>
  <c r="M112" i="29"/>
  <c r="L112" i="29"/>
  <c r="K112" i="29"/>
  <c r="J112" i="29"/>
  <c r="I112" i="29"/>
  <c r="H112" i="29"/>
  <c r="G112" i="29"/>
  <c r="F112" i="29"/>
  <c r="E112" i="29"/>
  <c r="D112" i="29"/>
  <c r="I111" i="25"/>
  <c r="H111" i="25"/>
  <c r="H111" i="28"/>
  <c r="G111" i="25"/>
  <c r="G111" i="28"/>
  <c r="F111" i="25"/>
  <c r="F111" i="28"/>
  <c r="E111" i="25"/>
  <c r="D111" i="25"/>
  <c r="I110" i="25"/>
  <c r="H110" i="25"/>
  <c r="G110" i="25"/>
  <c r="F110" i="25"/>
  <c r="E110" i="25"/>
  <c r="E110" i="28"/>
  <c r="D110" i="25"/>
  <c r="I109" i="25"/>
  <c r="I109" i="28"/>
  <c r="H109" i="25"/>
  <c r="G109" i="25"/>
  <c r="F109" i="25"/>
  <c r="E109" i="25"/>
  <c r="D109" i="25"/>
  <c r="D109" i="28"/>
  <c r="I108" i="25"/>
  <c r="H108" i="25"/>
  <c r="G108" i="25"/>
  <c r="F108" i="25"/>
  <c r="E108" i="25"/>
  <c r="D108" i="25"/>
  <c r="I107" i="25"/>
  <c r="H107" i="25"/>
  <c r="H107" i="28"/>
  <c r="G107" i="25"/>
  <c r="G107" i="28"/>
  <c r="F107" i="25"/>
  <c r="F107" i="28"/>
  <c r="E107" i="25"/>
  <c r="E107" i="28"/>
  <c r="D107" i="25"/>
  <c r="I106" i="25"/>
  <c r="H106" i="25"/>
  <c r="G106" i="25"/>
  <c r="F106" i="25"/>
  <c r="E106" i="25"/>
  <c r="D106" i="25"/>
  <c r="D106" i="28"/>
  <c r="I105" i="25"/>
  <c r="H105" i="25"/>
  <c r="G105" i="25"/>
  <c r="F105" i="25"/>
  <c r="E105" i="25"/>
  <c r="E105" i="28"/>
  <c r="D105" i="25"/>
  <c r="I104" i="25"/>
  <c r="H104" i="25"/>
  <c r="G104" i="25"/>
  <c r="F104" i="25"/>
  <c r="E104" i="25"/>
  <c r="D104" i="25"/>
  <c r="K111" i="23"/>
  <c r="K110" i="23"/>
  <c r="K109" i="23"/>
  <c r="K108" i="23"/>
  <c r="K107" i="23"/>
  <c r="K106" i="23"/>
  <c r="K105" i="23"/>
  <c r="K104" i="23"/>
  <c r="I111" i="23"/>
  <c r="I111" i="27"/>
  <c r="H111" i="23"/>
  <c r="H111" i="27"/>
  <c r="G111" i="23"/>
  <c r="G111" i="27"/>
  <c r="F111" i="23"/>
  <c r="F111" i="27"/>
  <c r="E111" i="23"/>
  <c r="E111" i="27"/>
  <c r="D111" i="23"/>
  <c r="D111" i="27"/>
  <c r="I110" i="23"/>
  <c r="I110" i="27"/>
  <c r="H110" i="23"/>
  <c r="G110" i="23"/>
  <c r="F110" i="23"/>
  <c r="E110" i="23"/>
  <c r="E110" i="27"/>
  <c r="D110" i="23"/>
  <c r="I109" i="23"/>
  <c r="I109" i="27"/>
  <c r="H109" i="23"/>
  <c r="G109" i="23"/>
  <c r="F109" i="23"/>
  <c r="E109" i="23"/>
  <c r="E109" i="27"/>
  <c r="D109" i="23"/>
  <c r="D109" i="27"/>
  <c r="I108" i="23"/>
  <c r="I108" i="27"/>
  <c r="H108" i="23"/>
  <c r="G108" i="23"/>
  <c r="F108" i="23"/>
  <c r="F108" i="27"/>
  <c r="E108" i="23"/>
  <c r="E108" i="27"/>
  <c r="D108" i="23"/>
  <c r="D108" i="27"/>
  <c r="I107" i="23"/>
  <c r="I107" i="27"/>
  <c r="H107" i="23"/>
  <c r="H107" i="27"/>
  <c r="G107" i="23"/>
  <c r="G107" i="27"/>
  <c r="F107" i="23"/>
  <c r="E107" i="23"/>
  <c r="E107" i="27"/>
  <c r="D107" i="23"/>
  <c r="D107" i="27"/>
  <c r="I106" i="23"/>
  <c r="I106" i="27"/>
  <c r="H106" i="23"/>
  <c r="G106" i="23"/>
  <c r="F106" i="23"/>
  <c r="F106" i="27"/>
  <c r="E106" i="23"/>
  <c r="E106" i="27"/>
  <c r="D106" i="23"/>
  <c r="D106" i="27"/>
  <c r="I105" i="23"/>
  <c r="I105" i="27"/>
  <c r="H105" i="23"/>
  <c r="G105" i="23"/>
  <c r="F105" i="23"/>
  <c r="F105" i="27"/>
  <c r="E105" i="23"/>
  <c r="E105" i="27"/>
  <c r="D105" i="23"/>
  <c r="D105" i="27"/>
  <c r="I104" i="23"/>
  <c r="I104" i="27"/>
  <c r="H104" i="23"/>
  <c r="G104" i="23"/>
  <c r="F104" i="23"/>
  <c r="F104" i="27"/>
  <c r="E104" i="23"/>
  <c r="E104" i="27"/>
  <c r="D104" i="23"/>
  <c r="D104" i="27"/>
  <c r="F111" i="26"/>
  <c r="E111" i="26"/>
  <c r="D111" i="26"/>
  <c r="K110" i="26"/>
  <c r="E110" i="26"/>
  <c r="D110" i="26"/>
  <c r="E109" i="26"/>
  <c r="D109" i="26"/>
  <c r="D108" i="26"/>
  <c r="K107" i="26"/>
  <c r="D107" i="26"/>
  <c r="E106" i="26"/>
  <c r="D106" i="26"/>
  <c r="K105" i="26"/>
  <c r="H105" i="26"/>
  <c r="G105" i="26"/>
  <c r="E105" i="26"/>
  <c r="I104" i="26"/>
  <c r="F104" i="26"/>
  <c r="B14" i="15"/>
  <c r="C14" i="15"/>
  <c r="H106" i="27"/>
  <c r="H106" i="28"/>
  <c r="H105" i="27"/>
  <c r="H109" i="27"/>
  <c r="H105" i="28"/>
  <c r="H109" i="28"/>
  <c r="H108" i="27"/>
  <c r="H108" i="28"/>
  <c r="F110" i="27"/>
  <c r="G106" i="27"/>
  <c r="G110" i="27"/>
  <c r="G105" i="27"/>
  <c r="G109" i="27"/>
  <c r="G105" i="28"/>
  <c r="G109" i="28"/>
  <c r="G104" i="27"/>
  <c r="G108" i="27"/>
  <c r="F109" i="27"/>
  <c r="H110" i="27"/>
  <c r="F109" i="28"/>
  <c r="G10" i="13"/>
  <c r="G12" i="13"/>
  <c r="G14" i="13"/>
  <c r="G16" i="13"/>
  <c r="G17" i="13"/>
  <c r="G15" i="13"/>
  <c r="G13" i="13"/>
  <c r="G11" i="13"/>
  <c r="F11" i="13"/>
  <c r="F10" i="13"/>
  <c r="F16" i="13"/>
  <c r="F14" i="13"/>
  <c r="F12" i="13"/>
  <c r="F17" i="13"/>
  <c r="F15" i="13"/>
  <c r="F13" i="13"/>
  <c r="F45" i="21"/>
  <c r="G45" i="21"/>
  <c r="D104" i="26"/>
  <c r="E104" i="26"/>
  <c r="G104" i="26"/>
  <c r="H104" i="26"/>
  <c r="K104" i="26"/>
  <c r="D105" i="26"/>
  <c r="F105" i="26"/>
  <c r="I105" i="26"/>
  <c r="F106" i="26"/>
  <c r="G106" i="26"/>
  <c r="H106" i="26"/>
  <c r="I106" i="26"/>
  <c r="K106" i="26"/>
  <c r="E107" i="26"/>
  <c r="F107" i="26"/>
  <c r="G107" i="26"/>
  <c r="H107" i="26"/>
  <c r="I107" i="26"/>
  <c r="E108" i="26"/>
  <c r="F108" i="26"/>
  <c r="G108" i="26"/>
  <c r="H108" i="26"/>
  <c r="I108" i="26"/>
  <c r="K108" i="26"/>
  <c r="F109" i="26"/>
  <c r="G109" i="26"/>
  <c r="H109" i="26"/>
  <c r="I109" i="26"/>
  <c r="K109" i="26"/>
  <c r="F110" i="26"/>
  <c r="G110" i="26"/>
  <c r="H110" i="26"/>
  <c r="I110" i="26"/>
  <c r="G111" i="26"/>
  <c r="H111" i="26"/>
  <c r="I111" i="26"/>
  <c r="K111" i="26"/>
  <c r="J104" i="23"/>
  <c r="H104" i="27"/>
  <c r="J107" i="23"/>
  <c r="F107" i="27"/>
  <c r="J110" i="23"/>
  <c r="D110" i="27"/>
  <c r="F106" i="28"/>
  <c r="F104" i="28"/>
  <c r="F110" i="28"/>
  <c r="G104" i="28"/>
  <c r="G106" i="28"/>
  <c r="J107" i="25"/>
  <c r="G108" i="28"/>
  <c r="G110" i="28"/>
  <c r="I108" i="28"/>
  <c r="I107" i="28"/>
  <c r="J108" i="25"/>
  <c r="F108" i="28"/>
  <c r="F170" i="34"/>
  <c r="J106" i="23"/>
  <c r="J111" i="23"/>
  <c r="J104" i="25"/>
  <c r="F105" i="28"/>
  <c r="H110" i="28"/>
  <c r="D104" i="28"/>
  <c r="D108" i="28"/>
  <c r="D107" i="28"/>
  <c r="J111" i="25"/>
  <c r="E106" i="28"/>
  <c r="I104" i="28"/>
  <c r="D111" i="28"/>
  <c r="J105" i="23"/>
  <c r="J108" i="23"/>
  <c r="J109" i="23"/>
  <c r="H104" i="28"/>
  <c r="J106" i="25"/>
  <c r="J110" i="25"/>
  <c r="D110" i="28"/>
  <c r="D105" i="28"/>
  <c r="E111" i="28"/>
  <c r="J104" i="26"/>
  <c r="J109" i="26"/>
  <c r="J105" i="25"/>
  <c r="J109" i="25"/>
  <c r="E109" i="28"/>
  <c r="I105" i="28"/>
  <c r="I111" i="28"/>
  <c r="E104" i="28"/>
  <c r="I106" i="28"/>
  <c r="E108" i="28"/>
  <c r="I110" i="28"/>
  <c r="F154" i="34"/>
  <c r="E169" i="34"/>
  <c r="J154" i="34"/>
  <c r="N154" i="34"/>
  <c r="I169" i="34"/>
  <c r="R154" i="34"/>
  <c r="K169" i="34"/>
  <c r="F155" i="34"/>
  <c r="J155" i="34"/>
  <c r="N155" i="34"/>
  <c r="R155" i="34"/>
  <c r="N156" i="34"/>
  <c r="R156" i="34"/>
  <c r="E172" i="34"/>
  <c r="G172" i="34"/>
  <c r="I172" i="34"/>
  <c r="K172" i="34"/>
  <c r="F158" i="34"/>
  <c r="E173" i="34"/>
  <c r="J158" i="34"/>
  <c r="G173" i="34"/>
  <c r="N158" i="34"/>
  <c r="I173" i="34"/>
  <c r="R158" i="34"/>
  <c r="K173" i="34"/>
  <c r="F159" i="34"/>
  <c r="J159" i="34"/>
  <c r="N159" i="34"/>
  <c r="R159" i="34"/>
  <c r="N160" i="34"/>
  <c r="R160" i="34"/>
  <c r="E176" i="34"/>
  <c r="G176" i="34"/>
  <c r="I176" i="34"/>
  <c r="R161" i="34"/>
  <c r="K176" i="34"/>
  <c r="L170" i="34"/>
  <c r="F162" i="34"/>
  <c r="H162" i="34"/>
  <c r="N171" i="34"/>
  <c r="J162" i="34"/>
  <c r="L162" i="34"/>
  <c r="P172" i="34"/>
  <c r="N162" i="34"/>
  <c r="P162" i="34"/>
  <c r="R169" i="34"/>
  <c r="R162" i="34"/>
  <c r="D169" i="34"/>
  <c r="H169" i="34"/>
  <c r="P169" i="34"/>
  <c r="D170" i="34"/>
  <c r="R170" i="34"/>
  <c r="D171" i="34"/>
  <c r="H171" i="34"/>
  <c r="L171" i="34"/>
  <c r="D172" i="34"/>
  <c r="F172" i="34"/>
  <c r="J172" i="34"/>
  <c r="N172" i="34"/>
  <c r="D173" i="34"/>
  <c r="F173" i="34"/>
  <c r="H173" i="34"/>
  <c r="J173" i="34"/>
  <c r="N173" i="34"/>
  <c r="D174" i="34"/>
  <c r="F174" i="34"/>
  <c r="H174" i="34"/>
  <c r="P174" i="34"/>
  <c r="D175" i="34"/>
  <c r="F175" i="34"/>
  <c r="J175" i="34"/>
  <c r="R175" i="34"/>
  <c r="D176" i="34"/>
  <c r="F176" i="34"/>
  <c r="H176" i="34"/>
  <c r="L176" i="34"/>
  <c r="L177" i="34"/>
  <c r="F124" i="34"/>
  <c r="J124" i="34"/>
  <c r="M124" i="34"/>
  <c r="N124" i="34"/>
  <c r="P124" i="34"/>
  <c r="R124" i="34"/>
  <c r="S132" i="34"/>
  <c r="D125" i="34"/>
  <c r="E125" i="34"/>
  <c r="F125" i="34"/>
  <c r="H125" i="34"/>
  <c r="J125" i="34"/>
  <c r="M125" i="34"/>
  <c r="N125" i="34"/>
  <c r="P125" i="34"/>
  <c r="R125" i="34"/>
  <c r="D126" i="34"/>
  <c r="F126" i="34"/>
  <c r="G126" i="34"/>
  <c r="I126" i="34"/>
  <c r="J126" i="34"/>
  <c r="L126" i="34"/>
  <c r="O126" i="34"/>
  <c r="Q126" i="34"/>
  <c r="R126" i="34"/>
  <c r="F127" i="34"/>
  <c r="H127" i="34"/>
  <c r="I127" i="34"/>
  <c r="N127" i="34"/>
  <c r="R127" i="34"/>
  <c r="E128" i="34"/>
  <c r="J128" i="34"/>
  <c r="N128" i="34"/>
  <c r="P128" i="34"/>
  <c r="D129" i="34"/>
  <c r="F129" i="34"/>
  <c r="J129" i="34"/>
  <c r="K129" i="34"/>
  <c r="N129" i="34"/>
  <c r="R129" i="34"/>
  <c r="G130" i="34"/>
  <c r="H130" i="34"/>
  <c r="J130" i="34"/>
  <c r="L130" i="34"/>
  <c r="N130" i="34"/>
  <c r="O130" i="34"/>
  <c r="F131" i="34"/>
  <c r="H131" i="34"/>
  <c r="J131" i="34"/>
  <c r="M131" i="34"/>
  <c r="N131" i="34"/>
  <c r="R131" i="34"/>
  <c r="D132" i="34"/>
  <c r="L139" i="34"/>
  <c r="F132" i="34"/>
  <c r="H132" i="34"/>
  <c r="I132" i="34"/>
  <c r="J132" i="34"/>
  <c r="L132" i="34"/>
  <c r="P139" i="34"/>
  <c r="N132" i="34"/>
  <c r="P132" i="34"/>
  <c r="R146" i="34"/>
  <c r="H144" i="34"/>
  <c r="J169" i="34"/>
  <c r="J170" i="34"/>
  <c r="J171" i="34"/>
  <c r="E154" i="34"/>
  <c r="H154" i="34"/>
  <c r="I154" i="34"/>
  <c r="L154" i="34"/>
  <c r="M154" i="34"/>
  <c r="P154" i="34"/>
  <c r="Q154" i="34"/>
  <c r="E155" i="34"/>
  <c r="H155" i="34"/>
  <c r="I155" i="34"/>
  <c r="L155" i="34"/>
  <c r="M155" i="34"/>
  <c r="P155" i="34"/>
  <c r="Q155" i="34"/>
  <c r="E156" i="34"/>
  <c r="F156" i="34"/>
  <c r="H156" i="34"/>
  <c r="I156" i="34"/>
  <c r="J156" i="34"/>
  <c r="L156" i="34"/>
  <c r="M156" i="34"/>
  <c r="P156" i="34"/>
  <c r="Q156" i="34"/>
  <c r="E157" i="34"/>
  <c r="F157" i="34"/>
  <c r="H157" i="34"/>
  <c r="I157" i="34"/>
  <c r="J157" i="34"/>
  <c r="L157" i="34"/>
  <c r="M157" i="34"/>
  <c r="N157" i="34"/>
  <c r="P157" i="34"/>
  <c r="Q157" i="34"/>
  <c r="R157" i="34"/>
  <c r="E158" i="34"/>
  <c r="H158" i="34"/>
  <c r="I158" i="34"/>
  <c r="L158" i="34"/>
  <c r="M158" i="34"/>
  <c r="P158" i="34"/>
  <c r="Q158" i="34"/>
  <c r="E159" i="34"/>
  <c r="H159" i="34"/>
  <c r="I159" i="34"/>
  <c r="L159" i="34"/>
  <c r="M159" i="34"/>
  <c r="P159" i="34"/>
  <c r="Q159" i="34"/>
  <c r="E160" i="34"/>
  <c r="F160" i="34"/>
  <c r="H160" i="34"/>
  <c r="I160" i="34"/>
  <c r="J160" i="34"/>
  <c r="L160" i="34"/>
  <c r="M160" i="34"/>
  <c r="P160" i="34"/>
  <c r="Q160" i="34"/>
  <c r="E161" i="34"/>
  <c r="F161" i="34"/>
  <c r="H161" i="34"/>
  <c r="I161" i="34"/>
  <c r="J161" i="34"/>
  <c r="L161" i="34"/>
  <c r="M161" i="34"/>
  <c r="N161" i="34"/>
  <c r="P161" i="34"/>
  <c r="Q161" i="34"/>
  <c r="E162" i="34"/>
  <c r="D155" i="34"/>
  <c r="D156" i="34"/>
  <c r="D157" i="34"/>
  <c r="D158" i="34"/>
  <c r="D159" i="34"/>
  <c r="D160" i="34"/>
  <c r="D161" i="34"/>
  <c r="D154" i="34"/>
  <c r="E124" i="34"/>
  <c r="H124" i="34"/>
  <c r="I124" i="34"/>
  <c r="L124" i="34"/>
  <c r="Q124" i="34"/>
  <c r="I125" i="34"/>
  <c r="L125" i="34"/>
  <c r="M126" i="34"/>
  <c r="N126" i="34"/>
  <c r="P126" i="34"/>
  <c r="E127" i="34"/>
  <c r="J127" i="34"/>
  <c r="L127" i="34"/>
  <c r="P127" i="34"/>
  <c r="Q127" i="34"/>
  <c r="F128" i="34"/>
  <c r="H128" i="34"/>
  <c r="L128" i="34"/>
  <c r="M128" i="34"/>
  <c r="R128" i="34"/>
  <c r="I129" i="34"/>
  <c r="L129" i="34"/>
  <c r="M129" i="34"/>
  <c r="E130" i="34"/>
  <c r="I130" i="34"/>
  <c r="M130" i="34"/>
  <c r="P130" i="34"/>
  <c r="Q130" i="34"/>
  <c r="R130" i="34"/>
  <c r="I131" i="34"/>
  <c r="L131" i="34"/>
  <c r="P131" i="34"/>
  <c r="Q131" i="34"/>
  <c r="Q132" i="34"/>
  <c r="D127" i="34"/>
  <c r="D128" i="34"/>
  <c r="D131" i="34"/>
  <c r="D124" i="34"/>
  <c r="D108" i="34"/>
  <c r="T67" i="34"/>
  <c r="T68" i="34"/>
  <c r="T69" i="34"/>
  <c r="T70" i="34"/>
  <c r="T71" i="34"/>
  <c r="T72" i="34"/>
  <c r="T73" i="34"/>
  <c r="T74" i="34"/>
  <c r="R75" i="34"/>
  <c r="S75" i="34"/>
  <c r="T75" i="34"/>
  <c r="M53" i="34"/>
  <c r="R46" i="34"/>
  <c r="S46" i="34"/>
  <c r="J110" i="26"/>
  <c r="J111" i="26"/>
  <c r="J105" i="26"/>
  <c r="J106" i="26"/>
  <c r="J107" i="26"/>
  <c r="J108" i="26"/>
  <c r="O17" i="21"/>
  <c r="N17" i="21"/>
  <c r="O16" i="21"/>
  <c r="N16" i="21"/>
  <c r="M15" i="21"/>
  <c r="L28" i="21"/>
  <c r="L15" i="21"/>
  <c r="K14" i="21"/>
  <c r="J14" i="21"/>
  <c r="I13" i="21"/>
  <c r="H13" i="21"/>
  <c r="S17" i="21"/>
  <c r="R17" i="21"/>
  <c r="S16" i="21"/>
  <c r="R16" i="21"/>
  <c r="E11" i="21"/>
  <c r="D11" i="21"/>
  <c r="H108" i="34"/>
  <c r="Q162" i="34"/>
  <c r="R177" i="34"/>
  <c r="R176" i="34"/>
  <c r="P175" i="34"/>
  <c r="N174" i="34"/>
  <c r="L173" i="34"/>
  <c r="L172" i="34"/>
  <c r="R171" i="34"/>
  <c r="P170" i="34"/>
  <c r="N169" i="34"/>
  <c r="D177" i="34"/>
  <c r="M162" i="34"/>
  <c r="P177" i="34"/>
  <c r="P176" i="34"/>
  <c r="N175" i="34"/>
  <c r="L174" i="34"/>
  <c r="R173" i="34"/>
  <c r="R172" i="34"/>
  <c r="P171" i="34"/>
  <c r="N170" i="34"/>
  <c r="L169" i="34"/>
  <c r="I162" i="34"/>
  <c r="N177" i="34"/>
  <c r="N176" i="34"/>
  <c r="L175" i="34"/>
  <c r="R174" i="34"/>
  <c r="P173" i="34"/>
  <c r="J177" i="34"/>
  <c r="K177" i="34"/>
  <c r="I177" i="34"/>
  <c r="G177" i="34"/>
  <c r="E177" i="34"/>
  <c r="D162" i="34"/>
  <c r="F177" i="34"/>
  <c r="N140" i="34"/>
  <c r="M132" i="34"/>
  <c r="L143" i="34"/>
  <c r="R139" i="34"/>
  <c r="F146" i="34"/>
  <c r="P146" i="34"/>
  <c r="L142" i="34"/>
  <c r="P144" i="34"/>
  <c r="R141" i="34"/>
  <c r="P138" i="34"/>
  <c r="R132" i="34"/>
  <c r="S157" i="34"/>
  <c r="O157" i="34"/>
  <c r="K157" i="34"/>
  <c r="G157" i="34"/>
  <c r="H177" i="34"/>
  <c r="J176" i="34"/>
  <c r="H175" i="34"/>
  <c r="J174" i="34"/>
  <c r="H172" i="34"/>
  <c r="F171" i="34"/>
  <c r="H170" i="34"/>
  <c r="S161" i="34"/>
  <c r="O161" i="34"/>
  <c r="K161" i="34"/>
  <c r="G161" i="34"/>
  <c r="O154" i="34"/>
  <c r="I140" i="34"/>
  <c r="O158" i="34"/>
  <c r="N145" i="34"/>
  <c r="D143" i="34"/>
  <c r="D140" i="34"/>
  <c r="F138" i="34"/>
  <c r="O162" i="34"/>
  <c r="F169" i="34"/>
  <c r="K175" i="34"/>
  <c r="S160" i="34"/>
  <c r="Q175" i="34"/>
  <c r="O160" i="34"/>
  <c r="G175" i="34"/>
  <c r="K160" i="34"/>
  <c r="G160" i="34"/>
  <c r="M175" i="34"/>
  <c r="K174" i="34"/>
  <c r="S159" i="34"/>
  <c r="I174" i="34"/>
  <c r="O159" i="34"/>
  <c r="G174" i="34"/>
  <c r="K159" i="34"/>
  <c r="E174" i="34"/>
  <c r="G159" i="34"/>
  <c r="K171" i="34"/>
  <c r="S156" i="34"/>
  <c r="O156" i="34"/>
  <c r="Q171" i="34"/>
  <c r="G171" i="34"/>
  <c r="K156" i="34"/>
  <c r="E171" i="34"/>
  <c r="G156" i="34"/>
  <c r="K170" i="34"/>
  <c r="S155" i="34"/>
  <c r="I170" i="34"/>
  <c r="O155" i="34"/>
  <c r="G170" i="34"/>
  <c r="K155" i="34"/>
  <c r="E170" i="34"/>
  <c r="G155" i="34"/>
  <c r="O169" i="34"/>
  <c r="S162" i="34"/>
  <c r="S158" i="34"/>
  <c r="S154" i="34"/>
  <c r="E144" i="34"/>
  <c r="F130" i="34"/>
  <c r="I175" i="34"/>
  <c r="G162" i="34"/>
  <c r="G158" i="34"/>
  <c r="G154" i="34"/>
  <c r="N144" i="34"/>
  <c r="N146" i="34"/>
  <c r="L146" i="34"/>
  <c r="E132" i="34"/>
  <c r="L145" i="34"/>
  <c r="R144" i="34"/>
  <c r="R143" i="34"/>
  <c r="N143" i="34"/>
  <c r="R142" i="34"/>
  <c r="Q128" i="34"/>
  <c r="N142" i="34"/>
  <c r="I128" i="34"/>
  <c r="H141" i="34"/>
  <c r="M127" i="34"/>
  <c r="P141" i="34"/>
  <c r="J139" i="34"/>
  <c r="Q125" i="34"/>
  <c r="R138" i="34"/>
  <c r="O177" i="34"/>
  <c r="O173" i="34"/>
  <c r="I171" i="34"/>
  <c r="G169" i="34"/>
  <c r="E131" i="34"/>
  <c r="Q129" i="34"/>
  <c r="E129" i="34"/>
  <c r="E126" i="34"/>
  <c r="K162" i="34"/>
  <c r="K158" i="34"/>
  <c r="K154" i="34"/>
  <c r="L140" i="34"/>
  <c r="N138" i="34"/>
  <c r="E175" i="34"/>
  <c r="M171" i="34"/>
  <c r="H146" i="34"/>
  <c r="D146" i="34"/>
  <c r="J145" i="34"/>
  <c r="D145" i="34"/>
  <c r="J144" i="34"/>
  <c r="D144" i="34"/>
  <c r="J143" i="34"/>
  <c r="F143" i="34"/>
  <c r="H142" i="34"/>
  <c r="D142" i="34"/>
  <c r="J141" i="34"/>
  <c r="D141" i="34"/>
  <c r="F140" i="34"/>
  <c r="H139" i="34"/>
  <c r="H138" i="34"/>
  <c r="I146" i="34"/>
  <c r="G146" i="34"/>
  <c r="E146" i="34"/>
  <c r="K145" i="34"/>
  <c r="I145" i="34"/>
  <c r="G145" i="34"/>
  <c r="E145" i="34"/>
  <c r="K144" i="34"/>
  <c r="G144" i="34"/>
  <c r="K143" i="34"/>
  <c r="I143" i="34"/>
  <c r="E143" i="34"/>
  <c r="K142" i="34"/>
  <c r="I142" i="34"/>
  <c r="G142" i="34"/>
  <c r="E142" i="34"/>
  <c r="K141" i="34"/>
  <c r="I141" i="34"/>
  <c r="G141" i="34"/>
  <c r="E141" i="34"/>
  <c r="K140" i="34"/>
  <c r="G140" i="34"/>
  <c r="K139" i="34"/>
  <c r="I139" i="34"/>
  <c r="G139" i="34"/>
  <c r="E139" i="34"/>
  <c r="K138" i="34"/>
  <c r="I138" i="34"/>
  <c r="E138" i="34"/>
  <c r="J142" i="34"/>
  <c r="O138" i="34"/>
  <c r="Q176" i="34"/>
  <c r="M176" i="34"/>
  <c r="O174" i="34"/>
  <c r="Q172" i="34"/>
  <c r="M172" i="34"/>
  <c r="O170" i="34"/>
  <c r="D130" i="34"/>
  <c r="P129" i="34"/>
  <c r="H129" i="34"/>
  <c r="H126" i="34"/>
  <c r="J146" i="34"/>
  <c r="R145" i="34"/>
  <c r="F145" i="34"/>
  <c r="O142" i="34"/>
  <c r="L141" i="34"/>
  <c r="R140" i="34"/>
  <c r="H140" i="34"/>
  <c r="D139" i="34"/>
  <c r="L138" i="34"/>
  <c r="Q177" i="34"/>
  <c r="M177" i="34"/>
  <c r="O175" i="34"/>
  <c r="Q173" i="34"/>
  <c r="M173" i="34"/>
  <c r="O171" i="34"/>
  <c r="Q169" i="34"/>
  <c r="M169" i="34"/>
  <c r="H145" i="34"/>
  <c r="F144" i="34"/>
  <c r="L144" i="34"/>
  <c r="H143" i="34"/>
  <c r="P142" i="34"/>
  <c r="F142" i="34"/>
  <c r="F141" i="34"/>
  <c r="J140" i="34"/>
  <c r="P140" i="34"/>
  <c r="F139" i="34"/>
  <c r="J138" i="34"/>
  <c r="D138" i="34"/>
  <c r="O176" i="34"/>
  <c r="Q174" i="34"/>
  <c r="M174" i="34"/>
  <c r="O172" i="34"/>
  <c r="Q170" i="34"/>
  <c r="M170" i="34"/>
  <c r="S131" i="34"/>
  <c r="O131" i="34"/>
  <c r="K131" i="34"/>
  <c r="G131" i="34"/>
  <c r="S127" i="34"/>
  <c r="O127" i="34"/>
  <c r="K127" i="34"/>
  <c r="G127" i="34"/>
  <c r="O146" i="34"/>
  <c r="I144" i="34"/>
  <c r="M140" i="34"/>
  <c r="G138" i="34"/>
  <c r="K132" i="34"/>
  <c r="S128" i="34"/>
  <c r="K128" i="34"/>
  <c r="S124" i="34"/>
  <c r="K124" i="34"/>
  <c r="G124" i="34"/>
  <c r="M144" i="34"/>
  <c r="Q140" i="34"/>
  <c r="O132" i="34"/>
  <c r="G132" i="34"/>
  <c r="O128" i="34"/>
  <c r="G128" i="34"/>
  <c r="O124" i="34"/>
  <c r="P145" i="34"/>
  <c r="Q144" i="34"/>
  <c r="P143" i="34"/>
  <c r="N141" i="34"/>
  <c r="E140" i="34"/>
  <c r="N139" i="34"/>
  <c r="O129" i="34"/>
  <c r="G129" i="34"/>
  <c r="S125" i="34"/>
  <c r="K125" i="34"/>
  <c r="Q145" i="34"/>
  <c r="M145" i="34"/>
  <c r="O143" i="34"/>
  <c r="G143" i="34"/>
  <c r="Q141" i="34"/>
  <c r="M141" i="34"/>
  <c r="O139" i="34"/>
  <c r="S129" i="34"/>
  <c r="O125" i="34"/>
  <c r="G125" i="34"/>
  <c r="S130" i="34"/>
  <c r="K130" i="34"/>
  <c r="S126" i="34"/>
  <c r="K126" i="34"/>
  <c r="Q146" i="34"/>
  <c r="M146" i="34"/>
  <c r="O144" i="34"/>
  <c r="Q142" i="34"/>
  <c r="M142" i="34"/>
  <c r="O140" i="34"/>
  <c r="Q138" i="34"/>
  <c r="M138" i="34"/>
  <c r="O145" i="34"/>
  <c r="Q143" i="34"/>
  <c r="M143" i="34"/>
  <c r="O141" i="34"/>
  <c r="Q139" i="34"/>
  <c r="M139" i="34"/>
  <c r="U99" i="29"/>
  <c r="U100" i="29"/>
  <c r="U101" i="29"/>
  <c r="U102" i="29"/>
  <c r="U103" i="29"/>
  <c r="U104" i="29"/>
  <c r="U105" i="29"/>
  <c r="U106" i="29"/>
  <c r="U107" i="29"/>
  <c r="T100" i="29"/>
  <c r="T101" i="29"/>
  <c r="T102" i="29"/>
  <c r="T103" i="29"/>
  <c r="T104" i="29"/>
  <c r="T105" i="29"/>
  <c r="T106" i="29"/>
  <c r="T107" i="29"/>
  <c r="T99" i="29"/>
  <c r="E99" i="29"/>
  <c r="F99" i="29"/>
  <c r="G99" i="29"/>
  <c r="H99" i="29"/>
  <c r="I99" i="29"/>
  <c r="J99" i="29"/>
  <c r="K99" i="29"/>
  <c r="L99" i="29"/>
  <c r="M99" i="29"/>
  <c r="N99" i="29"/>
  <c r="O99" i="29"/>
  <c r="P99" i="29"/>
  <c r="Q99" i="29"/>
  <c r="E100" i="29"/>
  <c r="F100" i="29"/>
  <c r="G100" i="29"/>
  <c r="H100" i="29"/>
  <c r="I100" i="29"/>
  <c r="J100" i="29"/>
  <c r="K100" i="29"/>
  <c r="L100" i="29"/>
  <c r="M100" i="29"/>
  <c r="N100" i="29"/>
  <c r="O100" i="29"/>
  <c r="P100" i="29"/>
  <c r="Q100" i="29"/>
  <c r="E101" i="29"/>
  <c r="F101" i="29"/>
  <c r="G101" i="29"/>
  <c r="H101" i="29"/>
  <c r="I101" i="29"/>
  <c r="J101" i="29"/>
  <c r="K101" i="29"/>
  <c r="L101" i="29"/>
  <c r="M101" i="29"/>
  <c r="N101" i="29"/>
  <c r="O101" i="29"/>
  <c r="P101" i="29"/>
  <c r="Q101" i="29"/>
  <c r="E102" i="29"/>
  <c r="F102" i="29"/>
  <c r="G102" i="29"/>
  <c r="H102" i="29"/>
  <c r="I102" i="29"/>
  <c r="J102" i="29"/>
  <c r="K102" i="29"/>
  <c r="L102" i="29"/>
  <c r="M102" i="29"/>
  <c r="N102" i="29"/>
  <c r="O102" i="29"/>
  <c r="P102" i="29"/>
  <c r="Q102" i="29"/>
  <c r="E103" i="29"/>
  <c r="F103" i="29"/>
  <c r="G103" i="29"/>
  <c r="H103" i="29"/>
  <c r="I103" i="29"/>
  <c r="J103" i="29"/>
  <c r="K103" i="29"/>
  <c r="L103" i="29"/>
  <c r="M103" i="29"/>
  <c r="N103" i="29"/>
  <c r="O103" i="29"/>
  <c r="P103" i="29"/>
  <c r="Q103" i="29"/>
  <c r="E104" i="29"/>
  <c r="F104" i="29"/>
  <c r="G104" i="29"/>
  <c r="H104" i="29"/>
  <c r="I104" i="29"/>
  <c r="J104" i="29"/>
  <c r="K104" i="29"/>
  <c r="L104" i="29"/>
  <c r="M104" i="29"/>
  <c r="N104" i="29"/>
  <c r="O104" i="29"/>
  <c r="P104" i="29"/>
  <c r="Q104" i="29"/>
  <c r="E105" i="29"/>
  <c r="F105" i="29"/>
  <c r="G105" i="29"/>
  <c r="H105" i="29"/>
  <c r="I105" i="29"/>
  <c r="J105" i="29"/>
  <c r="K105" i="29"/>
  <c r="L105" i="29"/>
  <c r="M105" i="29"/>
  <c r="N105" i="29"/>
  <c r="O105" i="29"/>
  <c r="P105" i="29"/>
  <c r="Q105" i="29"/>
  <c r="E106" i="29"/>
  <c r="F106" i="29"/>
  <c r="G106" i="29"/>
  <c r="H106" i="29"/>
  <c r="I106" i="29"/>
  <c r="J106" i="29"/>
  <c r="K106" i="29"/>
  <c r="L106" i="29"/>
  <c r="M106" i="29"/>
  <c r="N106" i="29"/>
  <c r="O106" i="29"/>
  <c r="P106" i="29"/>
  <c r="Q106" i="29"/>
  <c r="E107" i="29"/>
  <c r="F107" i="29"/>
  <c r="G107" i="29"/>
  <c r="H107" i="29"/>
  <c r="I107" i="29"/>
  <c r="J107" i="29"/>
  <c r="K107" i="29"/>
  <c r="L107" i="29"/>
  <c r="M107" i="29"/>
  <c r="N107" i="29"/>
  <c r="O107" i="29"/>
  <c r="P107" i="29"/>
  <c r="Q107" i="29"/>
  <c r="D100" i="29"/>
  <c r="D101" i="29"/>
  <c r="D102" i="29"/>
  <c r="D103" i="29"/>
  <c r="D104" i="29"/>
  <c r="D105" i="29"/>
  <c r="D106" i="29"/>
  <c r="D107" i="29"/>
  <c r="D99" i="29"/>
  <c r="U87" i="29"/>
  <c r="U88" i="29"/>
  <c r="U89" i="29"/>
  <c r="U90" i="29"/>
  <c r="U91" i="29"/>
  <c r="U92" i="29"/>
  <c r="U93" i="29"/>
  <c r="U94" i="29"/>
  <c r="U86" i="29"/>
  <c r="T87" i="29"/>
  <c r="T88" i="29"/>
  <c r="T89" i="29"/>
  <c r="T90" i="29"/>
  <c r="T91" i="29"/>
  <c r="T92" i="29"/>
  <c r="T93" i="29"/>
  <c r="T94" i="29"/>
  <c r="T86" i="29"/>
  <c r="E86" i="29"/>
  <c r="F86" i="29"/>
  <c r="G86" i="29"/>
  <c r="H86" i="29"/>
  <c r="I86" i="29"/>
  <c r="J86" i="29"/>
  <c r="K86" i="29"/>
  <c r="L86" i="29"/>
  <c r="M86" i="29"/>
  <c r="N86" i="29"/>
  <c r="O86" i="29"/>
  <c r="P86" i="29"/>
  <c r="Q86" i="29"/>
  <c r="E87" i="29"/>
  <c r="F87" i="29"/>
  <c r="G87" i="29"/>
  <c r="H87" i="29"/>
  <c r="I87" i="29"/>
  <c r="J87" i="29"/>
  <c r="K87" i="29"/>
  <c r="L87" i="29"/>
  <c r="M87" i="29"/>
  <c r="N87" i="29"/>
  <c r="O87" i="29"/>
  <c r="P87" i="29"/>
  <c r="Q87" i="29"/>
  <c r="E88" i="29"/>
  <c r="F88" i="29"/>
  <c r="G88" i="29"/>
  <c r="H88" i="29"/>
  <c r="I88" i="29"/>
  <c r="J88" i="29"/>
  <c r="K88" i="29"/>
  <c r="L88" i="29"/>
  <c r="M88" i="29"/>
  <c r="N88" i="29"/>
  <c r="O88" i="29"/>
  <c r="P88" i="29"/>
  <c r="Q88" i="29"/>
  <c r="E89" i="29"/>
  <c r="F89" i="29"/>
  <c r="G89" i="29"/>
  <c r="H89" i="29"/>
  <c r="I89" i="29"/>
  <c r="J89" i="29"/>
  <c r="K89" i="29"/>
  <c r="L89" i="29"/>
  <c r="M89" i="29"/>
  <c r="N89" i="29"/>
  <c r="O89" i="29"/>
  <c r="P89" i="29"/>
  <c r="Q89" i="29"/>
  <c r="E90" i="29"/>
  <c r="F90" i="29"/>
  <c r="G90" i="29"/>
  <c r="H90" i="29"/>
  <c r="I90" i="29"/>
  <c r="J90" i="29"/>
  <c r="K90" i="29"/>
  <c r="L90" i="29"/>
  <c r="M90" i="29"/>
  <c r="N90" i="29"/>
  <c r="O90" i="29"/>
  <c r="P90" i="29"/>
  <c r="Q90" i="29"/>
  <c r="E91" i="29"/>
  <c r="F91" i="29"/>
  <c r="G91" i="29"/>
  <c r="H91" i="29"/>
  <c r="I91" i="29"/>
  <c r="J91" i="29"/>
  <c r="K91" i="29"/>
  <c r="L91" i="29"/>
  <c r="M91" i="29"/>
  <c r="N91" i="29"/>
  <c r="O91" i="29"/>
  <c r="P91" i="29"/>
  <c r="Q91" i="29"/>
  <c r="E92" i="29"/>
  <c r="F92" i="29"/>
  <c r="G92" i="29"/>
  <c r="H92" i="29"/>
  <c r="I92" i="29"/>
  <c r="J92" i="29"/>
  <c r="K92" i="29"/>
  <c r="L92" i="29"/>
  <c r="M92" i="29"/>
  <c r="N92" i="29"/>
  <c r="O92" i="29"/>
  <c r="P92" i="29"/>
  <c r="Q92" i="29"/>
  <c r="E93" i="29"/>
  <c r="F93" i="29"/>
  <c r="G93" i="29"/>
  <c r="H93" i="29"/>
  <c r="I93" i="29"/>
  <c r="J93" i="29"/>
  <c r="K93" i="29"/>
  <c r="L93" i="29"/>
  <c r="M93" i="29"/>
  <c r="N93" i="29"/>
  <c r="O93" i="29"/>
  <c r="P93" i="29"/>
  <c r="Q93" i="29"/>
  <c r="E94" i="29"/>
  <c r="F94" i="29"/>
  <c r="G94" i="29"/>
  <c r="H94" i="29"/>
  <c r="I94" i="29"/>
  <c r="J94" i="29"/>
  <c r="K94" i="29"/>
  <c r="L94" i="29"/>
  <c r="M94" i="29"/>
  <c r="N94" i="29"/>
  <c r="O94" i="29"/>
  <c r="P94" i="29"/>
  <c r="Q94" i="29"/>
  <c r="D87" i="29"/>
  <c r="D88" i="29"/>
  <c r="D89" i="29"/>
  <c r="D90" i="29"/>
  <c r="D91" i="29"/>
  <c r="D92" i="29"/>
  <c r="D93" i="29"/>
  <c r="D94" i="29"/>
  <c r="D86" i="29"/>
  <c r="U73" i="29"/>
  <c r="U74" i="29"/>
  <c r="U75" i="29"/>
  <c r="U76" i="29"/>
  <c r="U77" i="29"/>
  <c r="U78" i="29"/>
  <c r="U79" i="29"/>
  <c r="U80" i="29"/>
  <c r="U81" i="29"/>
  <c r="T74" i="29"/>
  <c r="T75" i="29"/>
  <c r="T76" i="29"/>
  <c r="T77" i="29"/>
  <c r="T78" i="29"/>
  <c r="T79" i="29"/>
  <c r="T80" i="29"/>
  <c r="T81" i="29"/>
  <c r="T73" i="29"/>
  <c r="G73" i="29"/>
  <c r="H73" i="29"/>
  <c r="I73" i="29"/>
  <c r="J73" i="29"/>
  <c r="K73" i="29"/>
  <c r="L73" i="29"/>
  <c r="M73" i="29"/>
  <c r="N73" i="29"/>
  <c r="O73" i="29"/>
  <c r="P73" i="29"/>
  <c r="Q73" i="29"/>
  <c r="G74" i="29"/>
  <c r="H74" i="29"/>
  <c r="I74" i="29"/>
  <c r="J74" i="29"/>
  <c r="K74" i="29"/>
  <c r="L74" i="29"/>
  <c r="M74" i="29"/>
  <c r="N74" i="29"/>
  <c r="O74" i="29"/>
  <c r="P74" i="29"/>
  <c r="Q74" i="29"/>
  <c r="G75" i="29"/>
  <c r="H75" i="29"/>
  <c r="I75" i="29"/>
  <c r="J75" i="29"/>
  <c r="K75" i="29"/>
  <c r="L75" i="29"/>
  <c r="M75" i="29"/>
  <c r="N75" i="29"/>
  <c r="O75" i="29"/>
  <c r="P75" i="29"/>
  <c r="Q75" i="29"/>
  <c r="G76" i="29"/>
  <c r="H76" i="29"/>
  <c r="I76" i="29"/>
  <c r="J76" i="29"/>
  <c r="K76" i="29"/>
  <c r="L76" i="29"/>
  <c r="M76" i="29"/>
  <c r="N76" i="29"/>
  <c r="O76" i="29"/>
  <c r="P76" i="29"/>
  <c r="Q76" i="29"/>
  <c r="G77" i="29"/>
  <c r="H77" i="29"/>
  <c r="I77" i="29"/>
  <c r="J77" i="29"/>
  <c r="K77" i="29"/>
  <c r="L77" i="29"/>
  <c r="M77" i="29"/>
  <c r="N77" i="29"/>
  <c r="O77" i="29"/>
  <c r="P77" i="29"/>
  <c r="Q77" i="29"/>
  <c r="G78" i="29"/>
  <c r="H78" i="29"/>
  <c r="I78" i="29"/>
  <c r="J78" i="29"/>
  <c r="K78" i="29"/>
  <c r="L78" i="29"/>
  <c r="M78" i="29"/>
  <c r="N78" i="29"/>
  <c r="O78" i="29"/>
  <c r="P78" i="29"/>
  <c r="Q78" i="29"/>
  <c r="G79" i="29"/>
  <c r="H79" i="29"/>
  <c r="I79" i="29"/>
  <c r="J79" i="29"/>
  <c r="K79" i="29"/>
  <c r="L79" i="29"/>
  <c r="M79" i="29"/>
  <c r="N79" i="29"/>
  <c r="O79" i="29"/>
  <c r="P79" i="29"/>
  <c r="Q79" i="29"/>
  <c r="G80" i="29"/>
  <c r="H80" i="29"/>
  <c r="I80" i="29"/>
  <c r="J80" i="29"/>
  <c r="K80" i="29"/>
  <c r="L80" i="29"/>
  <c r="M80" i="29"/>
  <c r="N80" i="29"/>
  <c r="O80" i="29"/>
  <c r="P80" i="29"/>
  <c r="Q80" i="29"/>
  <c r="G81" i="29"/>
  <c r="H81" i="29"/>
  <c r="I81" i="29"/>
  <c r="J81" i="29"/>
  <c r="K81" i="29"/>
  <c r="L81" i="29"/>
  <c r="M81" i="29"/>
  <c r="N81" i="29"/>
  <c r="O81" i="29"/>
  <c r="P81" i="29"/>
  <c r="Q81" i="29"/>
  <c r="F74" i="29"/>
  <c r="F75" i="29"/>
  <c r="F76" i="29"/>
  <c r="F77" i="29"/>
  <c r="F78" i="29"/>
  <c r="F79" i="29"/>
  <c r="F80" i="29"/>
  <c r="F81" i="29"/>
  <c r="F73" i="29"/>
  <c r="E74" i="29"/>
  <c r="E75" i="29"/>
  <c r="E76" i="29"/>
  <c r="E77" i="29"/>
  <c r="E78" i="29"/>
  <c r="E79" i="29"/>
  <c r="E80" i="29"/>
  <c r="E81" i="29"/>
  <c r="E73" i="29"/>
  <c r="D74" i="29"/>
  <c r="D75" i="29"/>
  <c r="D76" i="29"/>
  <c r="D77" i="29"/>
  <c r="D78" i="29"/>
  <c r="D79" i="29"/>
  <c r="D80" i="29"/>
  <c r="D81" i="29"/>
  <c r="D73" i="29"/>
  <c r="U60" i="29"/>
  <c r="U61" i="29"/>
  <c r="U62" i="29"/>
  <c r="U63" i="29"/>
  <c r="U64" i="29"/>
  <c r="U65" i="29"/>
  <c r="U66" i="29"/>
  <c r="U67" i="29"/>
  <c r="U68" i="29"/>
  <c r="T61" i="29"/>
  <c r="T62" i="29"/>
  <c r="T63" i="29"/>
  <c r="T64" i="29"/>
  <c r="T65" i="29"/>
  <c r="T66" i="29"/>
  <c r="T67" i="29"/>
  <c r="T68" i="29"/>
  <c r="T60" i="29"/>
  <c r="F60" i="29"/>
  <c r="G60" i="29"/>
  <c r="H60" i="29"/>
  <c r="I60" i="29"/>
  <c r="J60" i="29"/>
  <c r="K60" i="29"/>
  <c r="L60" i="29"/>
  <c r="M60" i="29"/>
  <c r="N60" i="29"/>
  <c r="O60" i="29"/>
  <c r="P60" i="29"/>
  <c r="P60" i="33"/>
  <c r="Q60" i="29"/>
  <c r="Q60" i="33"/>
  <c r="F61" i="29"/>
  <c r="G61" i="29"/>
  <c r="H61" i="29"/>
  <c r="I61" i="29"/>
  <c r="J61" i="29"/>
  <c r="K61" i="29"/>
  <c r="L61" i="29"/>
  <c r="M61" i="29"/>
  <c r="N61" i="29"/>
  <c r="O61" i="29"/>
  <c r="P61" i="29"/>
  <c r="P61" i="33"/>
  <c r="Q61" i="29"/>
  <c r="Q61" i="33"/>
  <c r="F62" i="29"/>
  <c r="G62" i="29"/>
  <c r="H62" i="29"/>
  <c r="I62" i="29"/>
  <c r="J62" i="29"/>
  <c r="K62" i="29"/>
  <c r="L62" i="29"/>
  <c r="M62" i="29"/>
  <c r="N62" i="29"/>
  <c r="O62" i="29"/>
  <c r="O10" i="33"/>
  <c r="P62" i="29"/>
  <c r="P62" i="33"/>
  <c r="Q62" i="29"/>
  <c r="Q62" i="33"/>
  <c r="F63" i="29"/>
  <c r="G63" i="29"/>
  <c r="G63" i="33"/>
  <c r="H63" i="29"/>
  <c r="I63" i="29"/>
  <c r="J63" i="29"/>
  <c r="K63" i="29"/>
  <c r="L63" i="29"/>
  <c r="M63" i="29"/>
  <c r="N63" i="29"/>
  <c r="O63" i="29"/>
  <c r="P63" i="29"/>
  <c r="P63" i="33"/>
  <c r="Q63" i="29"/>
  <c r="Q63" i="33"/>
  <c r="F64" i="29"/>
  <c r="G64" i="29"/>
  <c r="H64" i="29"/>
  <c r="I64" i="29"/>
  <c r="J64" i="29"/>
  <c r="K64" i="29"/>
  <c r="L64" i="29"/>
  <c r="M64" i="29"/>
  <c r="N64" i="29"/>
  <c r="O64" i="29"/>
  <c r="P64" i="29"/>
  <c r="P64" i="33"/>
  <c r="Q64" i="29"/>
  <c r="Q64" i="33"/>
  <c r="F65" i="29"/>
  <c r="G65" i="29"/>
  <c r="H65" i="29"/>
  <c r="I65" i="29"/>
  <c r="J65" i="29"/>
  <c r="K65" i="29"/>
  <c r="L65" i="29"/>
  <c r="M65" i="29"/>
  <c r="N65" i="29"/>
  <c r="O65" i="29"/>
  <c r="P65" i="29"/>
  <c r="P65" i="33"/>
  <c r="Q65" i="29"/>
  <c r="Q65" i="33"/>
  <c r="F66" i="29"/>
  <c r="G66" i="29"/>
  <c r="H66" i="29"/>
  <c r="I66" i="29"/>
  <c r="J66" i="29"/>
  <c r="K66" i="29"/>
  <c r="L66" i="29"/>
  <c r="M66" i="29"/>
  <c r="N66" i="29"/>
  <c r="O66" i="29"/>
  <c r="P66" i="29"/>
  <c r="P66" i="33"/>
  <c r="Q66" i="29"/>
  <c r="Q66" i="33"/>
  <c r="F67" i="29"/>
  <c r="G67" i="29"/>
  <c r="H67" i="29"/>
  <c r="I67" i="29"/>
  <c r="J67" i="29"/>
  <c r="K67" i="29"/>
  <c r="L67" i="29"/>
  <c r="M67" i="29"/>
  <c r="N67" i="29"/>
  <c r="O67" i="29"/>
  <c r="P67" i="29"/>
  <c r="P67" i="33"/>
  <c r="Q67" i="29"/>
  <c r="Q67" i="33"/>
  <c r="F68" i="29"/>
  <c r="G68" i="29"/>
  <c r="H68" i="29"/>
  <c r="I68" i="29"/>
  <c r="J68" i="29"/>
  <c r="K68" i="29"/>
  <c r="L68" i="29"/>
  <c r="M68" i="29"/>
  <c r="N68" i="29"/>
  <c r="O68" i="29"/>
  <c r="P68" i="29"/>
  <c r="P68" i="33"/>
  <c r="Q68" i="29"/>
  <c r="Q68" i="33"/>
  <c r="E61" i="29"/>
  <c r="E62" i="29"/>
  <c r="E63" i="29"/>
  <c r="E64" i="29"/>
  <c r="E65" i="29"/>
  <c r="E66" i="29"/>
  <c r="E67" i="29"/>
  <c r="E68" i="29"/>
  <c r="E60" i="29"/>
  <c r="D61" i="29"/>
  <c r="D62" i="29"/>
  <c r="D63" i="29"/>
  <c r="D64" i="29"/>
  <c r="D65" i="29"/>
  <c r="D66" i="29"/>
  <c r="D67" i="29"/>
  <c r="D68" i="29"/>
  <c r="D60" i="29"/>
  <c r="U47" i="29"/>
  <c r="U48" i="29"/>
  <c r="U49" i="29"/>
  <c r="U50" i="29"/>
  <c r="U51" i="29"/>
  <c r="U52" i="29"/>
  <c r="U53" i="29"/>
  <c r="U54" i="29"/>
  <c r="U55" i="29"/>
  <c r="T48" i="29"/>
  <c r="T49" i="29"/>
  <c r="T50" i="29"/>
  <c r="T51" i="29"/>
  <c r="T52" i="29"/>
  <c r="T53" i="29"/>
  <c r="T54" i="29"/>
  <c r="T55" i="29"/>
  <c r="T47" i="29"/>
  <c r="F47" i="29"/>
  <c r="G47" i="29"/>
  <c r="H47" i="29"/>
  <c r="I47" i="29"/>
  <c r="J47" i="29"/>
  <c r="K47" i="29"/>
  <c r="L47" i="29"/>
  <c r="M47" i="29"/>
  <c r="N47" i="29"/>
  <c r="O47" i="29"/>
  <c r="P47" i="29"/>
  <c r="Q47" i="29"/>
  <c r="F48" i="29"/>
  <c r="G48" i="29"/>
  <c r="H48" i="29"/>
  <c r="I48" i="29"/>
  <c r="J48" i="29"/>
  <c r="K48" i="29"/>
  <c r="L48" i="29"/>
  <c r="M48" i="29"/>
  <c r="N48" i="29"/>
  <c r="O48" i="29"/>
  <c r="P48" i="29"/>
  <c r="Q48" i="29"/>
  <c r="F49" i="29"/>
  <c r="G49" i="29"/>
  <c r="H49" i="29"/>
  <c r="I49" i="29"/>
  <c r="J49" i="29"/>
  <c r="K49" i="29"/>
  <c r="L49" i="29"/>
  <c r="M49" i="29"/>
  <c r="N49" i="29"/>
  <c r="O49" i="29"/>
  <c r="P49" i="29"/>
  <c r="Q49" i="29"/>
  <c r="F50" i="29"/>
  <c r="G50" i="29"/>
  <c r="H50" i="29"/>
  <c r="I50" i="29"/>
  <c r="J50" i="29"/>
  <c r="K50" i="29"/>
  <c r="L50" i="29"/>
  <c r="M50" i="29"/>
  <c r="N50" i="29"/>
  <c r="O50" i="29"/>
  <c r="P50" i="29"/>
  <c r="Q50" i="29"/>
  <c r="F51" i="29"/>
  <c r="G51" i="29"/>
  <c r="H51" i="29"/>
  <c r="I51" i="29"/>
  <c r="J51" i="29"/>
  <c r="K51" i="29"/>
  <c r="L51" i="29"/>
  <c r="M51" i="29"/>
  <c r="N51" i="29"/>
  <c r="O51" i="29"/>
  <c r="P51" i="29"/>
  <c r="Q51" i="29"/>
  <c r="F52" i="29"/>
  <c r="G52" i="29"/>
  <c r="H52" i="29"/>
  <c r="I52" i="29"/>
  <c r="J52" i="29"/>
  <c r="K52" i="29"/>
  <c r="L52" i="29"/>
  <c r="M52" i="29"/>
  <c r="N52" i="29"/>
  <c r="O52" i="29"/>
  <c r="P52" i="29"/>
  <c r="Q52" i="29"/>
  <c r="F53" i="29"/>
  <c r="G53" i="29"/>
  <c r="H53" i="29"/>
  <c r="I53" i="29"/>
  <c r="J53" i="29"/>
  <c r="K53" i="29"/>
  <c r="L53" i="29"/>
  <c r="M53" i="29"/>
  <c r="N53" i="29"/>
  <c r="O53" i="29"/>
  <c r="P53" i="29"/>
  <c r="Q53" i="29"/>
  <c r="F54" i="29"/>
  <c r="G54" i="29"/>
  <c r="H54" i="29"/>
  <c r="I54" i="29"/>
  <c r="J54" i="29"/>
  <c r="K54" i="29"/>
  <c r="L54" i="29"/>
  <c r="M54" i="29"/>
  <c r="N54" i="29"/>
  <c r="O54" i="29"/>
  <c r="P54" i="29"/>
  <c r="Q54" i="29"/>
  <c r="F55" i="29"/>
  <c r="G55" i="29"/>
  <c r="H55" i="29"/>
  <c r="I55" i="29"/>
  <c r="J55" i="29"/>
  <c r="K55" i="29"/>
  <c r="L55" i="29"/>
  <c r="M55" i="29"/>
  <c r="N55" i="29"/>
  <c r="O55" i="29"/>
  <c r="P55" i="29"/>
  <c r="Q55" i="29"/>
  <c r="E48" i="29"/>
  <c r="E49" i="29"/>
  <c r="E50" i="29"/>
  <c r="E51" i="29"/>
  <c r="E53" i="29"/>
  <c r="E54" i="29"/>
  <c r="E55" i="29"/>
  <c r="E47" i="29"/>
  <c r="D48" i="29"/>
  <c r="D49" i="29"/>
  <c r="D50" i="29"/>
  <c r="D51" i="29"/>
  <c r="D52" i="29"/>
  <c r="D53" i="29"/>
  <c r="D54" i="29"/>
  <c r="D55" i="29"/>
  <c r="D47" i="29"/>
  <c r="U34" i="29"/>
  <c r="U35" i="29"/>
  <c r="U36" i="29"/>
  <c r="U37" i="29"/>
  <c r="U38" i="29"/>
  <c r="U39" i="29"/>
  <c r="U40" i="29"/>
  <c r="U41" i="29"/>
  <c r="U42" i="29"/>
  <c r="T35" i="29"/>
  <c r="T36" i="29"/>
  <c r="T37" i="29"/>
  <c r="T38" i="29"/>
  <c r="T39" i="29"/>
  <c r="T40" i="29"/>
  <c r="T41" i="29"/>
  <c r="T42" i="29"/>
  <c r="T34" i="29"/>
  <c r="Q34" i="29"/>
  <c r="Q35" i="29"/>
  <c r="Q36" i="29"/>
  <c r="Q37" i="29"/>
  <c r="Q38" i="29"/>
  <c r="Q39" i="29"/>
  <c r="Q40" i="29"/>
  <c r="Q41" i="29"/>
  <c r="Q42" i="29"/>
  <c r="P35" i="29"/>
  <c r="P36" i="29"/>
  <c r="P37" i="29"/>
  <c r="P38" i="29"/>
  <c r="P39" i="29"/>
  <c r="P40" i="29"/>
  <c r="P41" i="29"/>
  <c r="P42" i="29"/>
  <c r="P34" i="29"/>
  <c r="F34" i="29"/>
  <c r="G34" i="29"/>
  <c r="H34" i="29"/>
  <c r="I34" i="29"/>
  <c r="J34" i="29"/>
  <c r="K34" i="29"/>
  <c r="L34" i="29"/>
  <c r="M34" i="29"/>
  <c r="N34" i="29"/>
  <c r="O34" i="29"/>
  <c r="F35" i="29"/>
  <c r="G35" i="29"/>
  <c r="H35" i="29"/>
  <c r="I35" i="29"/>
  <c r="J35" i="29"/>
  <c r="K35" i="29"/>
  <c r="L35" i="29"/>
  <c r="M35" i="29"/>
  <c r="N35" i="29"/>
  <c r="O35" i="29"/>
  <c r="F36" i="29"/>
  <c r="G36" i="29"/>
  <c r="H36" i="29"/>
  <c r="I36" i="29"/>
  <c r="J36" i="29"/>
  <c r="K36" i="29"/>
  <c r="L36" i="29"/>
  <c r="M36" i="29"/>
  <c r="N36" i="29"/>
  <c r="O36" i="29"/>
  <c r="F37" i="29"/>
  <c r="G37" i="29"/>
  <c r="H37" i="29"/>
  <c r="I37" i="29"/>
  <c r="J37" i="29"/>
  <c r="K37" i="29"/>
  <c r="L37" i="29"/>
  <c r="M37" i="29"/>
  <c r="O37" i="29"/>
  <c r="F38" i="29"/>
  <c r="G38" i="29"/>
  <c r="H38" i="29"/>
  <c r="I38" i="29"/>
  <c r="J38" i="29"/>
  <c r="K38" i="29"/>
  <c r="L38" i="29"/>
  <c r="M38" i="29"/>
  <c r="N38" i="29"/>
  <c r="O38" i="29"/>
  <c r="F39" i="29"/>
  <c r="G39" i="29"/>
  <c r="H39" i="29"/>
  <c r="I39" i="29"/>
  <c r="J39" i="29"/>
  <c r="K39" i="29"/>
  <c r="L39" i="29"/>
  <c r="M39" i="29"/>
  <c r="N39" i="29"/>
  <c r="O39" i="29"/>
  <c r="F40" i="29"/>
  <c r="G40" i="29"/>
  <c r="H40" i="29"/>
  <c r="I40" i="29"/>
  <c r="J40" i="29"/>
  <c r="K40" i="29"/>
  <c r="L40" i="29"/>
  <c r="M40" i="29"/>
  <c r="N40" i="29"/>
  <c r="O40" i="29"/>
  <c r="F41" i="29"/>
  <c r="G41" i="29"/>
  <c r="H41" i="29"/>
  <c r="I41" i="29"/>
  <c r="J41" i="29"/>
  <c r="K41" i="29"/>
  <c r="L41" i="29"/>
  <c r="M41" i="29"/>
  <c r="N41" i="29"/>
  <c r="O41" i="29"/>
  <c r="F42" i="29"/>
  <c r="G42" i="29"/>
  <c r="H42" i="29"/>
  <c r="I42" i="29"/>
  <c r="J42" i="29"/>
  <c r="K42" i="29"/>
  <c r="L42" i="29"/>
  <c r="M42" i="29"/>
  <c r="N42" i="29"/>
  <c r="O42" i="29"/>
  <c r="E35" i="29"/>
  <c r="E36" i="29"/>
  <c r="E37" i="29"/>
  <c r="E38" i="29"/>
  <c r="E40" i="29"/>
  <c r="E41" i="29"/>
  <c r="E42" i="29"/>
  <c r="E34" i="29"/>
  <c r="D35" i="29"/>
  <c r="D36" i="29"/>
  <c r="D37" i="29"/>
  <c r="D38" i="29"/>
  <c r="D39" i="29"/>
  <c r="D40" i="29"/>
  <c r="D41" i="29"/>
  <c r="D42" i="29"/>
  <c r="D34" i="29"/>
  <c r="U21" i="29"/>
  <c r="U22" i="29"/>
  <c r="U23" i="29"/>
  <c r="U24" i="29"/>
  <c r="U25" i="29"/>
  <c r="U26" i="29"/>
  <c r="U27" i="29"/>
  <c r="U28" i="29"/>
  <c r="U29" i="29"/>
  <c r="T22" i="29"/>
  <c r="T23" i="29"/>
  <c r="T24" i="29"/>
  <c r="T25" i="29"/>
  <c r="T26" i="29"/>
  <c r="T27" i="29"/>
  <c r="T28" i="29"/>
  <c r="T29" i="29"/>
  <c r="T21" i="29"/>
  <c r="E21" i="29"/>
  <c r="F21" i="29"/>
  <c r="G21" i="29"/>
  <c r="H21" i="29"/>
  <c r="I21" i="29"/>
  <c r="J21" i="29"/>
  <c r="K21" i="29"/>
  <c r="L21" i="29"/>
  <c r="M21" i="29"/>
  <c r="N21" i="29"/>
  <c r="O21" i="29"/>
  <c r="P21" i="29"/>
  <c r="Q21" i="29"/>
  <c r="E22" i="29"/>
  <c r="F22" i="29"/>
  <c r="G22" i="29"/>
  <c r="H22" i="29"/>
  <c r="I22" i="29"/>
  <c r="J22" i="29"/>
  <c r="K22" i="29"/>
  <c r="L22" i="29"/>
  <c r="M22" i="29"/>
  <c r="N22" i="29"/>
  <c r="O22" i="29"/>
  <c r="P22" i="29"/>
  <c r="Q22" i="29"/>
  <c r="E23" i="29"/>
  <c r="F23" i="29"/>
  <c r="G23" i="29"/>
  <c r="H23" i="29"/>
  <c r="I23" i="29"/>
  <c r="J23" i="29"/>
  <c r="K23" i="29"/>
  <c r="L23" i="29"/>
  <c r="M23" i="29"/>
  <c r="N23" i="29"/>
  <c r="O23" i="29"/>
  <c r="P23" i="29"/>
  <c r="Q23" i="29"/>
  <c r="E24" i="29"/>
  <c r="F24" i="29"/>
  <c r="G24" i="29"/>
  <c r="H24" i="29"/>
  <c r="I24" i="29"/>
  <c r="J24" i="29"/>
  <c r="K24" i="29"/>
  <c r="L24" i="29"/>
  <c r="M24" i="29"/>
  <c r="O24" i="29"/>
  <c r="P24" i="29"/>
  <c r="Q24" i="29"/>
  <c r="E25" i="29"/>
  <c r="F25" i="29"/>
  <c r="G25" i="29"/>
  <c r="H25" i="29"/>
  <c r="I25" i="29"/>
  <c r="J25" i="29"/>
  <c r="K25" i="29"/>
  <c r="L25" i="29"/>
  <c r="M25" i="29"/>
  <c r="N25" i="29"/>
  <c r="O25" i="29"/>
  <c r="P25" i="29"/>
  <c r="Q25" i="29"/>
  <c r="F26" i="29"/>
  <c r="G26" i="29"/>
  <c r="H26" i="29"/>
  <c r="I26" i="29"/>
  <c r="J26" i="29"/>
  <c r="K26" i="29"/>
  <c r="L26" i="29"/>
  <c r="M26" i="29"/>
  <c r="N26" i="29"/>
  <c r="O26" i="29"/>
  <c r="P26" i="29"/>
  <c r="Q26" i="29"/>
  <c r="E27" i="29"/>
  <c r="F27" i="29"/>
  <c r="G27" i="29"/>
  <c r="H27" i="29"/>
  <c r="I27" i="29"/>
  <c r="J27" i="29"/>
  <c r="K27" i="29"/>
  <c r="L27" i="29"/>
  <c r="M27" i="29"/>
  <c r="N27" i="29"/>
  <c r="O27" i="29"/>
  <c r="P27" i="29"/>
  <c r="Q27" i="29"/>
  <c r="E28" i="29"/>
  <c r="F28" i="29"/>
  <c r="G28" i="29"/>
  <c r="H28" i="29"/>
  <c r="I28" i="29"/>
  <c r="J28" i="29"/>
  <c r="K28" i="29"/>
  <c r="L28" i="29"/>
  <c r="M28" i="29"/>
  <c r="N28" i="29"/>
  <c r="O28" i="29"/>
  <c r="P28" i="29"/>
  <c r="Q28" i="29"/>
  <c r="E29" i="29"/>
  <c r="F29" i="29"/>
  <c r="G29" i="29"/>
  <c r="H29" i="29"/>
  <c r="I29" i="29"/>
  <c r="J29" i="29"/>
  <c r="K29" i="29"/>
  <c r="L29" i="29"/>
  <c r="M29" i="29"/>
  <c r="N29" i="29"/>
  <c r="O29" i="29"/>
  <c r="P29" i="29"/>
  <c r="Q29" i="29"/>
  <c r="D22" i="29"/>
  <c r="D23" i="29"/>
  <c r="D24" i="29"/>
  <c r="D25" i="29"/>
  <c r="D26" i="29"/>
  <c r="D27" i="29"/>
  <c r="D28" i="29"/>
  <c r="D29" i="29"/>
  <c r="D21" i="29"/>
  <c r="I28" i="33"/>
  <c r="K146" i="34"/>
  <c r="J15" i="33"/>
  <c r="J67" i="33"/>
  <c r="N14" i="33"/>
  <c r="N66" i="33"/>
  <c r="N12" i="33"/>
  <c r="N64" i="33"/>
  <c r="N10" i="33"/>
  <c r="N62" i="33"/>
  <c r="F8" i="33"/>
  <c r="F60" i="33"/>
  <c r="D11" i="33"/>
  <c r="D63" i="33"/>
  <c r="E12" i="33"/>
  <c r="E64" i="33"/>
  <c r="M16" i="33"/>
  <c r="M68" i="33"/>
  <c r="I15" i="33"/>
  <c r="I67" i="33"/>
  <c r="M14" i="33"/>
  <c r="M66" i="33"/>
  <c r="I13" i="33"/>
  <c r="I65" i="33"/>
  <c r="M12" i="33"/>
  <c r="M64" i="33"/>
  <c r="I11" i="33"/>
  <c r="I63" i="33"/>
  <c r="M10" i="33"/>
  <c r="M62" i="33"/>
  <c r="I9" i="33"/>
  <c r="I61" i="33"/>
  <c r="M8" i="33"/>
  <c r="M60" i="33"/>
  <c r="R8" i="33"/>
  <c r="R60" i="33"/>
  <c r="R9" i="33"/>
  <c r="R61" i="33"/>
  <c r="S9" i="33"/>
  <c r="S61" i="33"/>
  <c r="E13" i="33"/>
  <c r="E65" i="33"/>
  <c r="J13" i="33"/>
  <c r="J65" i="33"/>
  <c r="J9" i="33"/>
  <c r="J61" i="33"/>
  <c r="D10" i="33"/>
  <c r="D62" i="33"/>
  <c r="E11" i="33"/>
  <c r="E63" i="33"/>
  <c r="L16" i="33"/>
  <c r="L68" i="33"/>
  <c r="H15" i="33"/>
  <c r="H67" i="33"/>
  <c r="L14" i="33"/>
  <c r="L66" i="33"/>
  <c r="H13" i="33"/>
  <c r="H65" i="33"/>
  <c r="L12" i="33"/>
  <c r="L64" i="33"/>
  <c r="H11" i="33"/>
  <c r="H63" i="33"/>
  <c r="L10" i="33"/>
  <c r="L62" i="33"/>
  <c r="H9" i="33"/>
  <c r="H61" i="33"/>
  <c r="L8" i="33"/>
  <c r="L60" i="33"/>
  <c r="R16" i="33"/>
  <c r="R68" i="33"/>
  <c r="S16" i="33"/>
  <c r="S68" i="33"/>
  <c r="S8" i="33"/>
  <c r="S60" i="33"/>
  <c r="F16" i="33"/>
  <c r="F68" i="33"/>
  <c r="J11" i="33"/>
  <c r="J63" i="33"/>
  <c r="S10" i="33"/>
  <c r="S62" i="33"/>
  <c r="D8" i="33"/>
  <c r="D60" i="33"/>
  <c r="D9" i="33"/>
  <c r="D61" i="33"/>
  <c r="E10" i="33"/>
  <c r="E62" i="33"/>
  <c r="K16" i="33"/>
  <c r="K68" i="33"/>
  <c r="O15" i="33"/>
  <c r="O67" i="33"/>
  <c r="G15" i="33"/>
  <c r="G67" i="33"/>
  <c r="K14" i="33"/>
  <c r="K66" i="33"/>
  <c r="O13" i="33"/>
  <c r="O65" i="33"/>
  <c r="G13" i="33"/>
  <c r="G65" i="33"/>
  <c r="K12" i="33"/>
  <c r="K64" i="33"/>
  <c r="O11" i="33"/>
  <c r="O63" i="33"/>
  <c r="G11" i="33"/>
  <c r="K10" i="33"/>
  <c r="K62" i="33"/>
  <c r="O9" i="33"/>
  <c r="O61" i="33"/>
  <c r="G9" i="33"/>
  <c r="G61" i="33"/>
  <c r="K8" i="33"/>
  <c r="K60" i="33"/>
  <c r="R15" i="33"/>
  <c r="R67" i="33"/>
  <c r="S15" i="33"/>
  <c r="S67" i="33"/>
  <c r="D12" i="33"/>
  <c r="D64" i="33"/>
  <c r="F14" i="33"/>
  <c r="F66" i="33"/>
  <c r="F12" i="33"/>
  <c r="F64" i="33"/>
  <c r="F10" i="33"/>
  <c r="F62" i="33"/>
  <c r="R10" i="33"/>
  <c r="R62" i="33"/>
  <c r="D16" i="33"/>
  <c r="D68" i="33"/>
  <c r="E8" i="33"/>
  <c r="E60" i="33"/>
  <c r="E9" i="33"/>
  <c r="E61" i="33"/>
  <c r="J16" i="33"/>
  <c r="J68" i="33"/>
  <c r="N15" i="33"/>
  <c r="N67" i="33"/>
  <c r="F15" i="33"/>
  <c r="F67" i="33"/>
  <c r="J14" i="33"/>
  <c r="J66" i="33"/>
  <c r="N13" i="33"/>
  <c r="N65" i="33"/>
  <c r="F13" i="33"/>
  <c r="F65" i="33"/>
  <c r="J12" i="33"/>
  <c r="J64" i="33"/>
  <c r="N11" i="33"/>
  <c r="N63" i="33"/>
  <c r="F11" i="33"/>
  <c r="F63" i="33"/>
  <c r="J10" i="33"/>
  <c r="J62" i="33"/>
  <c r="N9" i="33"/>
  <c r="N61" i="33"/>
  <c r="F9" i="33"/>
  <c r="F61" i="33"/>
  <c r="J8" i="33"/>
  <c r="J60" i="33"/>
  <c r="R14" i="33"/>
  <c r="R66" i="33"/>
  <c r="S14" i="33"/>
  <c r="S66" i="33"/>
  <c r="S113" i="29"/>
  <c r="S118" i="29"/>
  <c r="S120" i="29"/>
  <c r="S117" i="29"/>
  <c r="S116" i="29"/>
  <c r="S114" i="29"/>
  <c r="S112" i="29"/>
  <c r="S119" i="29"/>
  <c r="S115" i="29"/>
  <c r="N16" i="33"/>
  <c r="N68" i="33"/>
  <c r="N8" i="33"/>
  <c r="N60" i="33"/>
  <c r="D15" i="33"/>
  <c r="D67" i="33"/>
  <c r="E16" i="33"/>
  <c r="E68" i="33"/>
  <c r="I16" i="33"/>
  <c r="I68" i="33"/>
  <c r="M15" i="33"/>
  <c r="M67" i="33"/>
  <c r="I14" i="33"/>
  <c r="I66" i="33"/>
  <c r="M13" i="33"/>
  <c r="M65" i="33"/>
  <c r="I12" i="33"/>
  <c r="I64" i="33"/>
  <c r="M11" i="33"/>
  <c r="M63" i="33"/>
  <c r="I10" i="33"/>
  <c r="I62" i="33"/>
  <c r="M9" i="33"/>
  <c r="M61" i="33"/>
  <c r="I8" i="33"/>
  <c r="I60" i="33"/>
  <c r="R13" i="33"/>
  <c r="R65" i="33"/>
  <c r="S13" i="33"/>
  <c r="S65" i="33"/>
  <c r="R112" i="29"/>
  <c r="R120" i="29"/>
  <c r="R114" i="29"/>
  <c r="R117" i="29"/>
  <c r="R119" i="29"/>
  <c r="R116" i="29"/>
  <c r="R115" i="29"/>
  <c r="R113" i="29"/>
  <c r="R118" i="29"/>
  <c r="H16" i="33"/>
  <c r="H68" i="33"/>
  <c r="L15" i="33"/>
  <c r="L67" i="33"/>
  <c r="L11" i="33"/>
  <c r="L63" i="33"/>
  <c r="H10" i="33"/>
  <c r="H62" i="33"/>
  <c r="H8" i="33"/>
  <c r="H60" i="33"/>
  <c r="R12" i="33"/>
  <c r="R64" i="33"/>
  <c r="S12" i="33"/>
  <c r="S64" i="33"/>
  <c r="D14" i="33"/>
  <c r="D66" i="33"/>
  <c r="E15" i="33"/>
  <c r="E67" i="33"/>
  <c r="H14" i="33"/>
  <c r="H66" i="33"/>
  <c r="L13" i="33"/>
  <c r="L65" i="33"/>
  <c r="H12" i="33"/>
  <c r="H64" i="33"/>
  <c r="L9" i="33"/>
  <c r="L61" i="33"/>
  <c r="D13" i="33"/>
  <c r="D65" i="33"/>
  <c r="E14" i="33"/>
  <c r="E66" i="33"/>
  <c r="O16" i="33"/>
  <c r="O68" i="33"/>
  <c r="G16" i="33"/>
  <c r="G68" i="33"/>
  <c r="K15" i="33"/>
  <c r="K67" i="33"/>
  <c r="O14" i="33"/>
  <c r="O66" i="33"/>
  <c r="G14" i="33"/>
  <c r="G66" i="33"/>
  <c r="K13" i="33"/>
  <c r="K65" i="33"/>
  <c r="O12" i="33"/>
  <c r="O64" i="33"/>
  <c r="G12" i="33"/>
  <c r="G64" i="33"/>
  <c r="K11" i="33"/>
  <c r="K63" i="33"/>
  <c r="O62" i="33"/>
  <c r="G10" i="33"/>
  <c r="G62" i="33"/>
  <c r="K9" i="33"/>
  <c r="K61" i="33"/>
  <c r="O8" i="33"/>
  <c r="O60" i="33"/>
  <c r="G8" i="33"/>
  <c r="G60" i="33"/>
  <c r="R11" i="33"/>
  <c r="R63" i="33"/>
  <c r="S11" i="33"/>
  <c r="S63" i="33"/>
  <c r="D21" i="33"/>
  <c r="D26" i="33"/>
  <c r="D22" i="33"/>
  <c r="E27" i="33"/>
  <c r="E23" i="33"/>
  <c r="F28" i="33"/>
  <c r="F24" i="33"/>
  <c r="P29" i="33"/>
  <c r="L29" i="33"/>
  <c r="H29" i="33"/>
  <c r="O28" i="33"/>
  <c r="K28" i="33"/>
  <c r="G28" i="33"/>
  <c r="N27" i="33"/>
  <c r="J27" i="33"/>
  <c r="Q26" i="33"/>
  <c r="M26" i="33"/>
  <c r="I26" i="33"/>
  <c r="P25" i="33"/>
  <c r="L25" i="33"/>
  <c r="H25" i="33"/>
  <c r="O24" i="33"/>
  <c r="K24" i="33"/>
  <c r="G24" i="33"/>
  <c r="D29" i="33"/>
  <c r="D25" i="33"/>
  <c r="E21" i="33"/>
  <c r="E26" i="33"/>
  <c r="E22" i="33"/>
  <c r="F27" i="33"/>
  <c r="F23" i="33"/>
  <c r="O29" i="33"/>
  <c r="K29" i="33"/>
  <c r="G29" i="33"/>
  <c r="N28" i="33"/>
  <c r="J28" i="33"/>
  <c r="Q27" i="33"/>
  <c r="M27" i="33"/>
  <c r="I27" i="33"/>
  <c r="P26" i="33"/>
  <c r="L26" i="33"/>
  <c r="H26" i="33"/>
  <c r="O25" i="33"/>
  <c r="K25" i="33"/>
  <c r="G25" i="33"/>
  <c r="N24" i="33"/>
  <c r="J24" i="33"/>
  <c r="D28" i="33"/>
  <c r="D24" i="33"/>
  <c r="E29" i="33"/>
  <c r="E25" i="33"/>
  <c r="F21" i="33"/>
  <c r="F26" i="33"/>
  <c r="F22" i="33"/>
  <c r="N29" i="33"/>
  <c r="J29" i="33"/>
  <c r="Q28" i="33"/>
  <c r="M28" i="33"/>
  <c r="P27" i="33"/>
  <c r="L27" i="33"/>
  <c r="H27" i="33"/>
  <c r="O26" i="33"/>
  <c r="K26" i="33"/>
  <c r="G26" i="33"/>
  <c r="N25" i="33"/>
  <c r="J25" i="33"/>
  <c r="Q24" i="33"/>
  <c r="M24" i="33"/>
  <c r="I24" i="33"/>
  <c r="D27" i="33"/>
  <c r="D23" i="33"/>
  <c r="E28" i="33"/>
  <c r="E24" i="33"/>
  <c r="F29" i="33"/>
  <c r="F25" i="33"/>
  <c r="Q29" i="33"/>
  <c r="M29" i="33"/>
  <c r="I29" i="33"/>
  <c r="P28" i="33"/>
  <c r="L28" i="33"/>
  <c r="H28" i="33"/>
  <c r="O27" i="33"/>
  <c r="K27" i="33"/>
  <c r="G27" i="33"/>
  <c r="N26" i="33"/>
  <c r="J26" i="33"/>
  <c r="Q25" i="33"/>
  <c r="M25" i="33"/>
  <c r="I25" i="33"/>
  <c r="P24" i="33"/>
  <c r="L24" i="33"/>
  <c r="H24" i="33"/>
  <c r="N23" i="33"/>
  <c r="J23" i="33"/>
  <c r="Q22" i="33"/>
  <c r="M22" i="33"/>
  <c r="I22" i="33"/>
  <c r="P21" i="33"/>
  <c r="L21" i="33"/>
  <c r="H21" i="33"/>
  <c r="R28" i="33"/>
  <c r="R24" i="33"/>
  <c r="S28" i="33"/>
  <c r="S24" i="33"/>
  <c r="D34" i="33"/>
  <c r="D39" i="33"/>
  <c r="D35" i="33"/>
  <c r="N42" i="33"/>
  <c r="J42" i="33"/>
  <c r="F42" i="33"/>
  <c r="O41" i="33"/>
  <c r="K41" i="33"/>
  <c r="G41" i="33"/>
  <c r="P40" i="33"/>
  <c r="L40" i="33"/>
  <c r="H40" i="33"/>
  <c r="Q39" i="33"/>
  <c r="M39" i="33"/>
  <c r="I39" i="33"/>
  <c r="E39" i="33"/>
  <c r="N38" i="33"/>
  <c r="J38" i="33"/>
  <c r="F38" i="33"/>
  <c r="O37" i="33"/>
  <c r="K37" i="33"/>
  <c r="G37" i="33"/>
  <c r="P36" i="33"/>
  <c r="L36" i="33"/>
  <c r="H36" i="33"/>
  <c r="Q35" i="33"/>
  <c r="M35" i="33"/>
  <c r="I35" i="33"/>
  <c r="E35" i="33"/>
  <c r="N34" i="33"/>
  <c r="J34" i="33"/>
  <c r="F34" i="33"/>
  <c r="R41" i="33"/>
  <c r="R37" i="33"/>
  <c r="S42" i="33"/>
  <c r="S38" i="33"/>
  <c r="D47" i="33"/>
  <c r="D52" i="33"/>
  <c r="D48" i="33"/>
  <c r="N55" i="33"/>
  <c r="J55" i="33"/>
  <c r="F55" i="33"/>
  <c r="O54" i="33"/>
  <c r="K54" i="33"/>
  <c r="G54" i="33"/>
  <c r="P53" i="33"/>
  <c r="L53" i="33"/>
  <c r="H53" i="33"/>
  <c r="Q52" i="33"/>
  <c r="M52" i="33"/>
  <c r="I52" i="33"/>
  <c r="E52" i="33"/>
  <c r="N51" i="33"/>
  <c r="J51" i="33"/>
  <c r="F51" i="33"/>
  <c r="O50" i="33"/>
  <c r="K50" i="33"/>
  <c r="G50" i="33"/>
  <c r="P49" i="33"/>
  <c r="L49" i="33"/>
  <c r="H49" i="33"/>
  <c r="Q48" i="33"/>
  <c r="M48" i="33"/>
  <c r="I48" i="33"/>
  <c r="E48" i="33"/>
  <c r="N47" i="33"/>
  <c r="J47" i="33"/>
  <c r="F47" i="33"/>
  <c r="R54" i="33"/>
  <c r="R50" i="33"/>
  <c r="S54" i="33"/>
  <c r="S50" i="33"/>
  <c r="Q23" i="33"/>
  <c r="M23" i="33"/>
  <c r="I23" i="33"/>
  <c r="P22" i="33"/>
  <c r="L22" i="33"/>
  <c r="H22" i="33"/>
  <c r="O21" i="33"/>
  <c r="K21" i="33"/>
  <c r="G21" i="33"/>
  <c r="R27" i="33"/>
  <c r="R23" i="33"/>
  <c r="S27" i="33"/>
  <c r="S23" i="33"/>
  <c r="D42" i="33"/>
  <c r="D38" i="33"/>
  <c r="Q42" i="33"/>
  <c r="M42" i="33"/>
  <c r="I42" i="33"/>
  <c r="E42" i="33"/>
  <c r="N41" i="33"/>
  <c r="J41" i="33"/>
  <c r="F41" i="33"/>
  <c r="O40" i="33"/>
  <c r="K40" i="33"/>
  <c r="G40" i="33"/>
  <c r="P39" i="33"/>
  <c r="L39" i="33"/>
  <c r="H39" i="33"/>
  <c r="Q38" i="33"/>
  <c r="M38" i="33"/>
  <c r="I38" i="33"/>
  <c r="E38" i="33"/>
  <c r="N37" i="33"/>
  <c r="J37" i="33"/>
  <c r="F37" i="33"/>
  <c r="O36" i="33"/>
  <c r="K36" i="33"/>
  <c r="G36" i="33"/>
  <c r="P35" i="33"/>
  <c r="L35" i="33"/>
  <c r="H35" i="33"/>
  <c r="Q34" i="33"/>
  <c r="M34" i="33"/>
  <c r="I34" i="33"/>
  <c r="E34" i="33"/>
  <c r="R40" i="33"/>
  <c r="R36" i="33"/>
  <c r="S41" i="33"/>
  <c r="S37" i="33"/>
  <c r="D55" i="33"/>
  <c r="D51" i="33"/>
  <c r="S107" i="29"/>
  <c r="Q55" i="33"/>
  <c r="M55" i="33"/>
  <c r="I55" i="33"/>
  <c r="E55" i="33"/>
  <c r="N54" i="33"/>
  <c r="J54" i="33"/>
  <c r="F54" i="33"/>
  <c r="O53" i="33"/>
  <c r="K53" i="33"/>
  <c r="G53" i="33"/>
  <c r="P52" i="33"/>
  <c r="L52" i="33"/>
  <c r="H52" i="33"/>
  <c r="Q51" i="33"/>
  <c r="M51" i="33"/>
  <c r="I51" i="33"/>
  <c r="E51" i="33"/>
  <c r="N50" i="33"/>
  <c r="J50" i="33"/>
  <c r="F50" i="33"/>
  <c r="O49" i="33"/>
  <c r="K49" i="33"/>
  <c r="G49" i="33"/>
  <c r="P48" i="33"/>
  <c r="L48" i="33"/>
  <c r="H48" i="33"/>
  <c r="Q47" i="33"/>
  <c r="M47" i="33"/>
  <c r="I47" i="33"/>
  <c r="E47" i="33"/>
  <c r="R53" i="33"/>
  <c r="R49" i="33"/>
  <c r="S53" i="33"/>
  <c r="S49" i="33"/>
  <c r="P23" i="33"/>
  <c r="L23" i="33"/>
  <c r="H23" i="33"/>
  <c r="O22" i="33"/>
  <c r="K22" i="33"/>
  <c r="G22" i="33"/>
  <c r="N21" i="33"/>
  <c r="J21" i="33"/>
  <c r="R21" i="33"/>
  <c r="R26" i="33"/>
  <c r="R22" i="33"/>
  <c r="S26" i="33"/>
  <c r="S22" i="33"/>
  <c r="D41" i="33"/>
  <c r="D37" i="33"/>
  <c r="P42" i="33"/>
  <c r="L42" i="33"/>
  <c r="H42" i="33"/>
  <c r="Q41" i="33"/>
  <c r="M41" i="33"/>
  <c r="I41" i="33"/>
  <c r="E41" i="33"/>
  <c r="N40" i="33"/>
  <c r="J40" i="33"/>
  <c r="F40" i="33"/>
  <c r="O39" i="33"/>
  <c r="K39" i="33"/>
  <c r="G39" i="33"/>
  <c r="P38" i="33"/>
  <c r="L38" i="33"/>
  <c r="H38" i="33"/>
  <c r="Q37" i="33"/>
  <c r="M37" i="33"/>
  <c r="I37" i="33"/>
  <c r="E37" i="33"/>
  <c r="N36" i="33"/>
  <c r="J36" i="33"/>
  <c r="F36" i="33"/>
  <c r="O35" i="33"/>
  <c r="K35" i="33"/>
  <c r="G35" i="33"/>
  <c r="P34" i="33"/>
  <c r="L34" i="33"/>
  <c r="H34" i="33"/>
  <c r="R34" i="33"/>
  <c r="R39" i="33"/>
  <c r="R35" i="33"/>
  <c r="S40" i="33"/>
  <c r="S36" i="33"/>
  <c r="D54" i="33"/>
  <c r="D50" i="33"/>
  <c r="R107" i="29"/>
  <c r="P55" i="33"/>
  <c r="L55" i="33"/>
  <c r="H55" i="33"/>
  <c r="Q54" i="33"/>
  <c r="M54" i="33"/>
  <c r="I54" i="33"/>
  <c r="E54" i="33"/>
  <c r="N53" i="33"/>
  <c r="J53" i="33"/>
  <c r="F53" i="33"/>
  <c r="O52" i="33"/>
  <c r="K52" i="33"/>
  <c r="G52" i="33"/>
  <c r="P51" i="33"/>
  <c r="L51" i="33"/>
  <c r="H51" i="33"/>
  <c r="Q50" i="33"/>
  <c r="M50" i="33"/>
  <c r="I50" i="33"/>
  <c r="E50" i="33"/>
  <c r="N49" i="33"/>
  <c r="J49" i="33"/>
  <c r="F49" i="33"/>
  <c r="O48" i="33"/>
  <c r="K48" i="33"/>
  <c r="G48" i="33"/>
  <c r="P47" i="33"/>
  <c r="L47" i="33"/>
  <c r="H47" i="33"/>
  <c r="R47" i="33"/>
  <c r="R52" i="33"/>
  <c r="R48" i="33"/>
  <c r="S52" i="33"/>
  <c r="S48" i="33"/>
  <c r="O23" i="33"/>
  <c r="K23" i="33"/>
  <c r="G23" i="33"/>
  <c r="N22" i="33"/>
  <c r="J22" i="33"/>
  <c r="Q21" i="33"/>
  <c r="M21" i="33"/>
  <c r="I21" i="33"/>
  <c r="R29" i="33"/>
  <c r="R25" i="33"/>
  <c r="S29" i="33"/>
  <c r="S25" i="33"/>
  <c r="S21" i="33"/>
  <c r="D40" i="33"/>
  <c r="D36" i="33"/>
  <c r="O42" i="33"/>
  <c r="K42" i="33"/>
  <c r="G42" i="33"/>
  <c r="P41" i="33"/>
  <c r="L41" i="33"/>
  <c r="H41" i="33"/>
  <c r="Q40" i="33"/>
  <c r="M40" i="33"/>
  <c r="I40" i="33"/>
  <c r="E40" i="33"/>
  <c r="N39" i="33"/>
  <c r="J39" i="33"/>
  <c r="F39" i="33"/>
  <c r="O38" i="33"/>
  <c r="K38" i="33"/>
  <c r="G38" i="33"/>
  <c r="P37" i="33"/>
  <c r="L37" i="33"/>
  <c r="H37" i="33"/>
  <c r="Q36" i="33"/>
  <c r="M36" i="33"/>
  <c r="I36" i="33"/>
  <c r="E36" i="33"/>
  <c r="N35" i="33"/>
  <c r="J35" i="33"/>
  <c r="F35" i="33"/>
  <c r="O34" i="33"/>
  <c r="K34" i="33"/>
  <c r="G34" i="33"/>
  <c r="R42" i="33"/>
  <c r="R38" i="33"/>
  <c r="S34" i="33"/>
  <c r="S39" i="33"/>
  <c r="S35" i="33"/>
  <c r="D53" i="33"/>
  <c r="D49" i="33"/>
  <c r="O55" i="33"/>
  <c r="K55" i="33"/>
  <c r="G55" i="33"/>
  <c r="P54" i="33"/>
  <c r="L54" i="33"/>
  <c r="H54" i="33"/>
  <c r="Q53" i="33"/>
  <c r="M53" i="33"/>
  <c r="I53" i="33"/>
  <c r="E53" i="33"/>
  <c r="N52" i="33"/>
  <c r="J52" i="33"/>
  <c r="F52" i="33"/>
  <c r="O51" i="33"/>
  <c r="K51" i="33"/>
  <c r="G51" i="33"/>
  <c r="P50" i="33"/>
  <c r="L50" i="33"/>
  <c r="H50" i="33"/>
  <c r="Q49" i="33"/>
  <c r="M49" i="33"/>
  <c r="I49" i="33"/>
  <c r="E49" i="33"/>
  <c r="N48" i="33"/>
  <c r="J48" i="33"/>
  <c r="F48" i="33"/>
  <c r="O47" i="33"/>
  <c r="K47" i="33"/>
  <c r="G47" i="33"/>
  <c r="R55" i="33"/>
  <c r="R51" i="33"/>
  <c r="S55" i="33"/>
  <c r="S51" i="33"/>
  <c r="S47" i="33"/>
  <c r="S22" i="29"/>
  <c r="R105" i="29"/>
  <c r="S104" i="29"/>
  <c r="R101" i="29"/>
  <c r="S100" i="29"/>
  <c r="R104" i="29"/>
  <c r="S103" i="29"/>
  <c r="R100" i="29"/>
  <c r="S99" i="29"/>
  <c r="S106" i="29"/>
  <c r="R103" i="29"/>
  <c r="S102" i="29"/>
  <c r="R99" i="29"/>
  <c r="R106" i="29"/>
  <c r="S105" i="29"/>
  <c r="R102" i="29"/>
  <c r="S101" i="29"/>
  <c r="S28" i="29"/>
  <c r="R21" i="29"/>
  <c r="S47" i="29"/>
  <c r="S25" i="29"/>
  <c r="S21" i="29"/>
  <c r="S29" i="29"/>
  <c r="R25" i="29"/>
  <c r="S24" i="29"/>
  <c r="R80" i="29"/>
  <c r="R78" i="29"/>
  <c r="R76" i="29"/>
  <c r="R74" i="29"/>
  <c r="R79" i="29"/>
  <c r="R77" i="29"/>
  <c r="R81" i="29"/>
  <c r="R75" i="29"/>
  <c r="R73" i="29"/>
  <c r="R23" i="29"/>
  <c r="R28" i="29"/>
  <c r="R24" i="29"/>
  <c r="S26" i="29"/>
  <c r="S27" i="29"/>
  <c r="S23" i="29"/>
  <c r="R26" i="29"/>
  <c r="R22" i="29"/>
  <c r="R29" i="29"/>
  <c r="R27" i="29"/>
  <c r="S94" i="29"/>
  <c r="R94" i="29"/>
  <c r="S93" i="29"/>
  <c r="R93" i="29"/>
  <c r="S92" i="29"/>
  <c r="R92" i="29"/>
  <c r="S91" i="29"/>
  <c r="R91" i="29"/>
  <c r="S90" i="29"/>
  <c r="R90" i="29"/>
  <c r="S89" i="29"/>
  <c r="R89" i="29"/>
  <c r="S88" i="29"/>
  <c r="R88" i="29"/>
  <c r="S87" i="29"/>
  <c r="R87" i="29"/>
  <c r="S86" i="29"/>
  <c r="R86" i="29"/>
  <c r="S80" i="29"/>
  <c r="S79" i="29"/>
  <c r="S77" i="29"/>
  <c r="S76" i="29"/>
  <c r="S75" i="29"/>
  <c r="S74" i="29"/>
  <c r="S68" i="29"/>
  <c r="R68" i="29"/>
  <c r="S67" i="29"/>
  <c r="S66" i="29"/>
  <c r="S65" i="29"/>
  <c r="S64" i="29"/>
  <c r="R64" i="29"/>
  <c r="S63" i="29"/>
  <c r="S62" i="29"/>
  <c r="R60" i="29"/>
  <c r="S55" i="29"/>
  <c r="R55" i="29"/>
  <c r="S54" i="29"/>
  <c r="R54" i="29"/>
  <c r="S53" i="29"/>
  <c r="S52" i="29"/>
  <c r="S51" i="29"/>
  <c r="R51" i="29"/>
  <c r="S50" i="29"/>
  <c r="R50" i="29"/>
  <c r="S49" i="29"/>
  <c r="R49" i="29"/>
  <c r="S48" i="29"/>
  <c r="R48" i="29"/>
  <c r="R47" i="29"/>
  <c r="S42" i="29"/>
  <c r="R42" i="29"/>
  <c r="S41" i="29"/>
  <c r="R41" i="29"/>
  <c r="S40" i="29"/>
  <c r="R40" i="29"/>
  <c r="S39" i="29"/>
  <c r="R39" i="29"/>
  <c r="S38" i="29"/>
  <c r="R38" i="29"/>
  <c r="S37" i="29"/>
  <c r="R37" i="29"/>
  <c r="S36" i="29"/>
  <c r="R36" i="29"/>
  <c r="S35" i="29"/>
  <c r="R35" i="29"/>
  <c r="S34" i="29"/>
  <c r="R34" i="29"/>
  <c r="Q16" i="29"/>
  <c r="P16" i="29"/>
  <c r="Q15" i="29"/>
  <c r="Q15" i="33"/>
  <c r="P15" i="29"/>
  <c r="Q14" i="29"/>
  <c r="P14" i="29"/>
  <c r="Q13" i="29"/>
  <c r="Q13" i="33"/>
  <c r="P13" i="29"/>
  <c r="Q12" i="29"/>
  <c r="P12" i="29"/>
  <c r="Q11" i="29"/>
  <c r="Q11" i="33"/>
  <c r="P11" i="29"/>
  <c r="Q10" i="29"/>
  <c r="P10" i="29"/>
  <c r="Q9" i="29"/>
  <c r="Q9" i="33"/>
  <c r="P9" i="29"/>
  <c r="Q8" i="29"/>
  <c r="P8" i="29"/>
  <c r="I15" i="28"/>
  <c r="I8" i="28"/>
  <c r="H15" i="28"/>
  <c r="H8" i="28"/>
  <c r="G9" i="28"/>
  <c r="G10" i="28"/>
  <c r="G11" i="28"/>
  <c r="G12" i="28"/>
  <c r="G13" i="28"/>
  <c r="G14" i="28"/>
  <c r="G15" i="28"/>
  <c r="G8" i="28"/>
  <c r="F9" i="28"/>
  <c r="F10" i="28"/>
  <c r="F11" i="28"/>
  <c r="F12" i="28"/>
  <c r="F13" i="28"/>
  <c r="F14" i="28"/>
  <c r="F15" i="28"/>
  <c r="F8" i="28"/>
  <c r="E9" i="28"/>
  <c r="E10" i="28"/>
  <c r="E11" i="28"/>
  <c r="E12" i="28"/>
  <c r="E13" i="28"/>
  <c r="E14" i="28"/>
  <c r="E15" i="28"/>
  <c r="E8" i="28"/>
  <c r="D9" i="28"/>
  <c r="D10" i="28"/>
  <c r="D11" i="28"/>
  <c r="D12" i="28"/>
  <c r="D13" i="28"/>
  <c r="D14" i="28"/>
  <c r="D15" i="28"/>
  <c r="D8" i="28"/>
  <c r="S12" i="29"/>
  <c r="Q12" i="33"/>
  <c r="S8" i="29"/>
  <c r="Q8" i="33"/>
  <c r="R15" i="29"/>
  <c r="P15" i="33"/>
  <c r="S10" i="29"/>
  <c r="Q10" i="33"/>
  <c r="S16" i="29"/>
  <c r="Q16" i="33"/>
  <c r="R11" i="29"/>
  <c r="P11" i="33"/>
  <c r="S14" i="29"/>
  <c r="Q14" i="33"/>
  <c r="R9" i="29"/>
  <c r="P9" i="33"/>
  <c r="R13" i="29"/>
  <c r="P13" i="33"/>
  <c r="R8" i="29"/>
  <c r="P8" i="33"/>
  <c r="R10" i="29"/>
  <c r="P10" i="33"/>
  <c r="R12" i="29"/>
  <c r="P12" i="33"/>
  <c r="R14" i="29"/>
  <c r="P14" i="33"/>
  <c r="R16" i="29"/>
  <c r="P16" i="33"/>
  <c r="S9" i="29"/>
  <c r="S11" i="29"/>
  <c r="S13" i="29"/>
  <c r="S15" i="29"/>
  <c r="S78" i="29"/>
  <c r="S73" i="29"/>
  <c r="S81" i="29"/>
  <c r="S61" i="29"/>
  <c r="S60" i="29"/>
  <c r="R67" i="29"/>
  <c r="R62" i="29"/>
  <c r="R66" i="29"/>
  <c r="R63" i="29"/>
  <c r="R61" i="29"/>
  <c r="R65" i="29"/>
  <c r="R52" i="29"/>
  <c r="R53" i="29"/>
  <c r="K99" i="25"/>
  <c r="I99" i="25"/>
  <c r="H99" i="25"/>
  <c r="G99" i="25"/>
  <c r="F99" i="25"/>
  <c r="E99" i="25"/>
  <c r="D99" i="25"/>
  <c r="K98" i="25"/>
  <c r="I98" i="25"/>
  <c r="H98" i="25"/>
  <c r="G98" i="25"/>
  <c r="F98" i="25"/>
  <c r="E98" i="25"/>
  <c r="D98" i="25"/>
  <c r="K97" i="25"/>
  <c r="I97" i="25"/>
  <c r="H97" i="25"/>
  <c r="G97" i="25"/>
  <c r="F97" i="25"/>
  <c r="E97" i="25"/>
  <c r="D97" i="25"/>
  <c r="K96" i="25"/>
  <c r="I96" i="25"/>
  <c r="H96" i="25"/>
  <c r="G96" i="25"/>
  <c r="F96" i="25"/>
  <c r="E96" i="25"/>
  <c r="D96" i="25"/>
  <c r="K95" i="25"/>
  <c r="I95" i="25"/>
  <c r="H95" i="25"/>
  <c r="G95" i="25"/>
  <c r="F95" i="25"/>
  <c r="E95" i="25"/>
  <c r="D95" i="25"/>
  <c r="K94" i="25"/>
  <c r="I94" i="25"/>
  <c r="H94" i="25"/>
  <c r="G94" i="25"/>
  <c r="F94" i="25"/>
  <c r="E94" i="25"/>
  <c r="D94" i="25"/>
  <c r="K93" i="25"/>
  <c r="I93" i="25"/>
  <c r="H93" i="25"/>
  <c r="G93" i="25"/>
  <c r="F93" i="25"/>
  <c r="E93" i="25"/>
  <c r="D93" i="25"/>
  <c r="K92" i="25"/>
  <c r="I92" i="25"/>
  <c r="H92" i="25"/>
  <c r="G92" i="25"/>
  <c r="F92" i="25"/>
  <c r="E92" i="25"/>
  <c r="D92" i="25"/>
  <c r="K87" i="25"/>
  <c r="I87" i="25"/>
  <c r="H87" i="25"/>
  <c r="G87" i="25"/>
  <c r="F87" i="25"/>
  <c r="E87" i="25"/>
  <c r="D87" i="25"/>
  <c r="K86" i="25"/>
  <c r="I86" i="25"/>
  <c r="H86" i="25"/>
  <c r="G86" i="25"/>
  <c r="F86" i="25"/>
  <c r="E86" i="25"/>
  <c r="D86" i="25"/>
  <c r="K85" i="25"/>
  <c r="I85" i="25"/>
  <c r="H85" i="25"/>
  <c r="G85" i="25"/>
  <c r="F85" i="25"/>
  <c r="E85" i="25"/>
  <c r="D85" i="25"/>
  <c r="K84" i="25"/>
  <c r="I84" i="25"/>
  <c r="H84" i="25"/>
  <c r="G84" i="25"/>
  <c r="F84" i="25"/>
  <c r="E84" i="25"/>
  <c r="D84" i="25"/>
  <c r="K83" i="25"/>
  <c r="I83" i="25"/>
  <c r="H83" i="25"/>
  <c r="G83" i="25"/>
  <c r="F83" i="25"/>
  <c r="E83" i="25"/>
  <c r="D83" i="25"/>
  <c r="K82" i="25"/>
  <c r="I82" i="25"/>
  <c r="H82" i="25"/>
  <c r="G82" i="25"/>
  <c r="F82" i="25"/>
  <c r="E82" i="25"/>
  <c r="D82" i="25"/>
  <c r="K81" i="25"/>
  <c r="I81" i="25"/>
  <c r="H81" i="25"/>
  <c r="G81" i="25"/>
  <c r="F81" i="25"/>
  <c r="E81" i="25"/>
  <c r="D81" i="25"/>
  <c r="K80" i="25"/>
  <c r="I80" i="25"/>
  <c r="H80" i="25"/>
  <c r="G80" i="25"/>
  <c r="F80" i="25"/>
  <c r="E80" i="25"/>
  <c r="D80" i="25"/>
  <c r="K75" i="25"/>
  <c r="I75" i="25"/>
  <c r="H75" i="25"/>
  <c r="G75" i="25"/>
  <c r="F75" i="25"/>
  <c r="E75" i="25"/>
  <c r="D75" i="25"/>
  <c r="K74" i="25"/>
  <c r="I74" i="25"/>
  <c r="H74" i="25"/>
  <c r="G74" i="25"/>
  <c r="F74" i="25"/>
  <c r="E74" i="25"/>
  <c r="D74" i="25"/>
  <c r="K73" i="25"/>
  <c r="I73" i="25"/>
  <c r="H73" i="25"/>
  <c r="G73" i="25"/>
  <c r="F73" i="25"/>
  <c r="E73" i="25"/>
  <c r="D73" i="25"/>
  <c r="K72" i="25"/>
  <c r="I72" i="25"/>
  <c r="H72" i="25"/>
  <c r="G72" i="25"/>
  <c r="F72" i="25"/>
  <c r="E72" i="25"/>
  <c r="D72" i="25"/>
  <c r="K71" i="25"/>
  <c r="I71" i="25"/>
  <c r="H71" i="25"/>
  <c r="G71" i="25"/>
  <c r="F71" i="25"/>
  <c r="E71" i="25"/>
  <c r="D71" i="25"/>
  <c r="K70" i="25"/>
  <c r="I70" i="25"/>
  <c r="H70" i="25"/>
  <c r="G70" i="25"/>
  <c r="F70" i="25"/>
  <c r="E70" i="25"/>
  <c r="D70" i="25"/>
  <c r="K69" i="25"/>
  <c r="I69" i="25"/>
  <c r="H69" i="25"/>
  <c r="G69" i="25"/>
  <c r="F69" i="25"/>
  <c r="E69" i="25"/>
  <c r="D69" i="25"/>
  <c r="K68" i="25"/>
  <c r="I68" i="25"/>
  <c r="H68" i="25"/>
  <c r="G68" i="25"/>
  <c r="F68" i="25"/>
  <c r="E68" i="25"/>
  <c r="D68" i="25"/>
  <c r="K63" i="25"/>
  <c r="I63" i="25"/>
  <c r="I63" i="31"/>
  <c r="H63" i="25"/>
  <c r="H63" i="31"/>
  <c r="G63" i="25"/>
  <c r="G63" i="31"/>
  <c r="F63" i="25"/>
  <c r="F63" i="31"/>
  <c r="E63" i="25"/>
  <c r="E63" i="31"/>
  <c r="D63" i="25"/>
  <c r="D63" i="31"/>
  <c r="K62" i="25"/>
  <c r="I62" i="25"/>
  <c r="I62" i="31"/>
  <c r="H62" i="25"/>
  <c r="H62" i="31"/>
  <c r="G62" i="25"/>
  <c r="G62" i="31"/>
  <c r="F62" i="25"/>
  <c r="F62" i="31"/>
  <c r="E62" i="25"/>
  <c r="E62" i="31"/>
  <c r="D62" i="25"/>
  <c r="D62" i="31"/>
  <c r="K61" i="25"/>
  <c r="I61" i="25"/>
  <c r="I61" i="31"/>
  <c r="H61" i="25"/>
  <c r="H61" i="31"/>
  <c r="G61" i="25"/>
  <c r="G61" i="31"/>
  <c r="F61" i="25"/>
  <c r="F61" i="31"/>
  <c r="E61" i="25"/>
  <c r="E61" i="31"/>
  <c r="D61" i="25"/>
  <c r="D61" i="31"/>
  <c r="K60" i="25"/>
  <c r="I60" i="25"/>
  <c r="I60" i="31"/>
  <c r="H60" i="25"/>
  <c r="H60" i="31"/>
  <c r="G60" i="25"/>
  <c r="G60" i="31"/>
  <c r="F60" i="25"/>
  <c r="F60" i="31"/>
  <c r="E60" i="25"/>
  <c r="E60" i="31"/>
  <c r="D60" i="25"/>
  <c r="K59" i="25"/>
  <c r="I59" i="25"/>
  <c r="I59" i="31"/>
  <c r="H59" i="25"/>
  <c r="H59" i="31"/>
  <c r="G59" i="25"/>
  <c r="G59" i="31"/>
  <c r="F59" i="25"/>
  <c r="F59" i="31"/>
  <c r="E59" i="25"/>
  <c r="E59" i="31"/>
  <c r="D59" i="25"/>
  <c r="D59" i="31"/>
  <c r="K58" i="25"/>
  <c r="I58" i="25"/>
  <c r="I58" i="31"/>
  <c r="H58" i="25"/>
  <c r="H58" i="31"/>
  <c r="G58" i="25"/>
  <c r="G58" i="31"/>
  <c r="F58" i="25"/>
  <c r="F58" i="31"/>
  <c r="E58" i="25"/>
  <c r="E58" i="31"/>
  <c r="D58" i="25"/>
  <c r="D58" i="31"/>
  <c r="K57" i="25"/>
  <c r="I57" i="25"/>
  <c r="I57" i="31"/>
  <c r="H57" i="25"/>
  <c r="H57" i="31"/>
  <c r="G57" i="25"/>
  <c r="G57" i="31"/>
  <c r="F57" i="25"/>
  <c r="F57" i="31"/>
  <c r="E57" i="25"/>
  <c r="E57" i="31"/>
  <c r="D57" i="25"/>
  <c r="D57" i="31"/>
  <c r="K56" i="25"/>
  <c r="I56" i="25"/>
  <c r="I56" i="31"/>
  <c r="H56" i="25"/>
  <c r="H56" i="31"/>
  <c r="G56" i="25"/>
  <c r="G56" i="31"/>
  <c r="F56" i="25"/>
  <c r="F56" i="31"/>
  <c r="E56" i="25"/>
  <c r="E56" i="31"/>
  <c r="D56" i="25"/>
  <c r="K51" i="25"/>
  <c r="I51" i="25"/>
  <c r="I51" i="28"/>
  <c r="H51" i="25"/>
  <c r="H51" i="28"/>
  <c r="G51" i="25"/>
  <c r="G51" i="28"/>
  <c r="F51" i="25"/>
  <c r="F51" i="28"/>
  <c r="E51" i="25"/>
  <c r="E51" i="28"/>
  <c r="D51" i="25"/>
  <c r="D51" i="28"/>
  <c r="K50" i="25"/>
  <c r="I50" i="25"/>
  <c r="H50" i="25"/>
  <c r="G50" i="25"/>
  <c r="F50" i="25"/>
  <c r="E50" i="25"/>
  <c r="D50" i="25"/>
  <c r="K49" i="25"/>
  <c r="I49" i="25"/>
  <c r="H49" i="25"/>
  <c r="G49" i="25"/>
  <c r="F49" i="25"/>
  <c r="F49" i="28"/>
  <c r="E49" i="25"/>
  <c r="D49" i="25"/>
  <c r="K48" i="25"/>
  <c r="I48" i="25"/>
  <c r="H48" i="25"/>
  <c r="G48" i="25"/>
  <c r="F48" i="25"/>
  <c r="E48" i="25"/>
  <c r="D48" i="25"/>
  <c r="K47" i="25"/>
  <c r="I47" i="25"/>
  <c r="H47" i="25"/>
  <c r="G47" i="25"/>
  <c r="F47" i="25"/>
  <c r="E47" i="25"/>
  <c r="D47" i="25"/>
  <c r="D47" i="28"/>
  <c r="K46" i="25"/>
  <c r="I46" i="25"/>
  <c r="H46" i="25"/>
  <c r="G46" i="25"/>
  <c r="G46" i="28"/>
  <c r="F46" i="25"/>
  <c r="E46" i="25"/>
  <c r="D46" i="25"/>
  <c r="K45" i="25"/>
  <c r="I45" i="25"/>
  <c r="H45" i="25"/>
  <c r="G45" i="25"/>
  <c r="F45" i="25"/>
  <c r="F45" i="28"/>
  <c r="E45" i="25"/>
  <c r="D45" i="25"/>
  <c r="K44" i="25"/>
  <c r="I44" i="25"/>
  <c r="H44" i="25"/>
  <c r="G44" i="25"/>
  <c r="F44" i="25"/>
  <c r="E44" i="25"/>
  <c r="D44" i="25"/>
  <c r="K39" i="25"/>
  <c r="I39" i="25"/>
  <c r="I39" i="28"/>
  <c r="H39" i="25"/>
  <c r="H39" i="28"/>
  <c r="G39" i="25"/>
  <c r="G39" i="28"/>
  <c r="F39" i="25"/>
  <c r="F39" i="28"/>
  <c r="E39" i="25"/>
  <c r="E39" i="28"/>
  <c r="D39" i="25"/>
  <c r="D39" i="28"/>
  <c r="K38" i="25"/>
  <c r="I38" i="25"/>
  <c r="H38" i="25"/>
  <c r="G38" i="25"/>
  <c r="G38" i="28"/>
  <c r="F38" i="25"/>
  <c r="E38" i="25"/>
  <c r="D38" i="25"/>
  <c r="K37" i="25"/>
  <c r="I37" i="25"/>
  <c r="H37" i="25"/>
  <c r="G37" i="25"/>
  <c r="F37" i="25"/>
  <c r="F37" i="28"/>
  <c r="E37" i="25"/>
  <c r="D37" i="25"/>
  <c r="K36" i="25"/>
  <c r="I36" i="25"/>
  <c r="H36" i="25"/>
  <c r="G36" i="25"/>
  <c r="F36" i="25"/>
  <c r="E36" i="25"/>
  <c r="D36" i="25"/>
  <c r="K35" i="25"/>
  <c r="I35" i="25"/>
  <c r="H35" i="25"/>
  <c r="G35" i="25"/>
  <c r="F35" i="25"/>
  <c r="E35" i="25"/>
  <c r="D35" i="25"/>
  <c r="D35" i="28"/>
  <c r="K34" i="25"/>
  <c r="I34" i="25"/>
  <c r="H34" i="25"/>
  <c r="G34" i="25"/>
  <c r="G34" i="28"/>
  <c r="F34" i="25"/>
  <c r="E34" i="25"/>
  <c r="D34" i="25"/>
  <c r="K33" i="25"/>
  <c r="I33" i="25"/>
  <c r="H33" i="25"/>
  <c r="G33" i="25"/>
  <c r="F33" i="25"/>
  <c r="F33" i="28"/>
  <c r="E33" i="25"/>
  <c r="D33" i="25"/>
  <c r="K32" i="25"/>
  <c r="I32" i="25"/>
  <c r="H32" i="25"/>
  <c r="G32" i="25"/>
  <c r="F32" i="25"/>
  <c r="E32" i="25"/>
  <c r="D32" i="25"/>
  <c r="K27" i="25"/>
  <c r="I27" i="25"/>
  <c r="I27" i="28"/>
  <c r="H27" i="25"/>
  <c r="H27" i="28"/>
  <c r="G27" i="25"/>
  <c r="G27" i="28"/>
  <c r="F27" i="25"/>
  <c r="F27" i="28"/>
  <c r="E27" i="25"/>
  <c r="E27" i="28"/>
  <c r="D27" i="25"/>
  <c r="D27" i="28"/>
  <c r="K26" i="25"/>
  <c r="I26" i="25"/>
  <c r="H26" i="25"/>
  <c r="G26" i="25"/>
  <c r="G26" i="28"/>
  <c r="F26" i="25"/>
  <c r="E26" i="25"/>
  <c r="D26" i="25"/>
  <c r="K25" i="25"/>
  <c r="I25" i="25"/>
  <c r="H25" i="25"/>
  <c r="G25" i="25"/>
  <c r="F25" i="25"/>
  <c r="F25" i="28"/>
  <c r="E25" i="25"/>
  <c r="D25" i="25"/>
  <c r="K24" i="25"/>
  <c r="I24" i="25"/>
  <c r="H24" i="25"/>
  <c r="G24" i="25"/>
  <c r="F24" i="25"/>
  <c r="E24" i="25"/>
  <c r="D24" i="25"/>
  <c r="K23" i="25"/>
  <c r="I23" i="25"/>
  <c r="H23" i="25"/>
  <c r="G23" i="25"/>
  <c r="F23" i="25"/>
  <c r="E23" i="25"/>
  <c r="D23" i="25"/>
  <c r="D23" i="28"/>
  <c r="K22" i="25"/>
  <c r="I22" i="25"/>
  <c r="H22" i="25"/>
  <c r="G22" i="25"/>
  <c r="F22" i="25"/>
  <c r="E22" i="25"/>
  <c r="D22" i="25"/>
  <c r="K21" i="25"/>
  <c r="I21" i="25"/>
  <c r="H21" i="25"/>
  <c r="G21" i="25"/>
  <c r="F21" i="25"/>
  <c r="F21" i="28"/>
  <c r="E21" i="25"/>
  <c r="D21" i="25"/>
  <c r="K20" i="25"/>
  <c r="I20" i="25"/>
  <c r="I20" i="28"/>
  <c r="H20" i="25"/>
  <c r="G20" i="25"/>
  <c r="F20" i="25"/>
  <c r="E20" i="25"/>
  <c r="D20" i="25"/>
  <c r="K99" i="23"/>
  <c r="I99" i="23"/>
  <c r="I99" i="27"/>
  <c r="H99" i="23"/>
  <c r="H99" i="27"/>
  <c r="G99" i="23"/>
  <c r="G99" i="27"/>
  <c r="F99" i="23"/>
  <c r="F99" i="27"/>
  <c r="E99" i="23"/>
  <c r="E99" i="27"/>
  <c r="D99" i="23"/>
  <c r="D99" i="27"/>
  <c r="K98" i="23"/>
  <c r="I98" i="23"/>
  <c r="H98" i="23"/>
  <c r="G98" i="23"/>
  <c r="G98" i="27"/>
  <c r="F98" i="23"/>
  <c r="F98" i="27"/>
  <c r="E98" i="23"/>
  <c r="D98" i="23"/>
  <c r="K97" i="23"/>
  <c r="I97" i="23"/>
  <c r="H97" i="23"/>
  <c r="G97" i="23"/>
  <c r="F97" i="23"/>
  <c r="F97" i="27"/>
  <c r="E97" i="23"/>
  <c r="D97" i="23"/>
  <c r="K96" i="23"/>
  <c r="I96" i="23"/>
  <c r="H96" i="23"/>
  <c r="G96" i="23"/>
  <c r="G96" i="27"/>
  <c r="F96" i="23"/>
  <c r="F96" i="27"/>
  <c r="E96" i="23"/>
  <c r="D96" i="23"/>
  <c r="K95" i="23"/>
  <c r="I95" i="23"/>
  <c r="H95" i="23"/>
  <c r="G95" i="23"/>
  <c r="F95" i="23"/>
  <c r="F95" i="27"/>
  <c r="E95" i="23"/>
  <c r="D95" i="23"/>
  <c r="D95" i="27"/>
  <c r="K94" i="23"/>
  <c r="I94" i="23"/>
  <c r="H94" i="23"/>
  <c r="G94" i="23"/>
  <c r="G94" i="27"/>
  <c r="F94" i="23"/>
  <c r="F94" i="27"/>
  <c r="E94" i="23"/>
  <c r="D94" i="23"/>
  <c r="K93" i="23"/>
  <c r="I93" i="23"/>
  <c r="H93" i="23"/>
  <c r="G93" i="23"/>
  <c r="G93" i="27"/>
  <c r="F93" i="23"/>
  <c r="F93" i="27"/>
  <c r="E93" i="23"/>
  <c r="D93" i="23"/>
  <c r="K92" i="23"/>
  <c r="I92" i="23"/>
  <c r="I92" i="27"/>
  <c r="H92" i="23"/>
  <c r="G92" i="23"/>
  <c r="G92" i="27"/>
  <c r="F92" i="23"/>
  <c r="F92" i="27"/>
  <c r="E92" i="23"/>
  <c r="D92" i="23"/>
  <c r="K87" i="23"/>
  <c r="I87" i="23"/>
  <c r="I87" i="27"/>
  <c r="H87" i="23"/>
  <c r="H87" i="27"/>
  <c r="G87" i="23"/>
  <c r="G87" i="27"/>
  <c r="F87" i="23"/>
  <c r="F87" i="27"/>
  <c r="E87" i="23"/>
  <c r="E87" i="27"/>
  <c r="D87" i="23"/>
  <c r="D87" i="27"/>
  <c r="K86" i="23"/>
  <c r="I86" i="23"/>
  <c r="H86" i="23"/>
  <c r="G86" i="23"/>
  <c r="F86" i="23"/>
  <c r="F86" i="27"/>
  <c r="E86" i="23"/>
  <c r="D86" i="23"/>
  <c r="K85" i="23"/>
  <c r="I85" i="23"/>
  <c r="H85" i="23"/>
  <c r="G85" i="23"/>
  <c r="F85" i="23"/>
  <c r="F85" i="27"/>
  <c r="E85" i="23"/>
  <c r="D85" i="23"/>
  <c r="K84" i="23"/>
  <c r="I84" i="23"/>
  <c r="H84" i="23"/>
  <c r="G84" i="23"/>
  <c r="G84" i="27"/>
  <c r="F84" i="23"/>
  <c r="F84" i="27"/>
  <c r="E84" i="23"/>
  <c r="D84" i="23"/>
  <c r="K83" i="23"/>
  <c r="I83" i="23"/>
  <c r="H83" i="23"/>
  <c r="G83" i="23"/>
  <c r="F83" i="23"/>
  <c r="F83" i="27"/>
  <c r="E83" i="23"/>
  <c r="D83" i="23"/>
  <c r="D83" i="27"/>
  <c r="K82" i="23"/>
  <c r="I82" i="23"/>
  <c r="H82" i="23"/>
  <c r="G82" i="23"/>
  <c r="F82" i="23"/>
  <c r="F82" i="27"/>
  <c r="E82" i="23"/>
  <c r="D82" i="23"/>
  <c r="D82" i="27"/>
  <c r="K81" i="23"/>
  <c r="I81" i="23"/>
  <c r="H81" i="23"/>
  <c r="G81" i="23"/>
  <c r="G81" i="27"/>
  <c r="F81" i="23"/>
  <c r="F81" i="27"/>
  <c r="E81" i="23"/>
  <c r="D81" i="23"/>
  <c r="K80" i="23"/>
  <c r="I80" i="23"/>
  <c r="I80" i="27"/>
  <c r="H80" i="23"/>
  <c r="G80" i="23"/>
  <c r="F80" i="23"/>
  <c r="F80" i="27"/>
  <c r="E80" i="23"/>
  <c r="D80" i="23"/>
  <c r="K75" i="23"/>
  <c r="I75" i="23"/>
  <c r="I75" i="27"/>
  <c r="H75" i="23"/>
  <c r="H75" i="27"/>
  <c r="G75" i="23"/>
  <c r="G75" i="27"/>
  <c r="F75" i="23"/>
  <c r="F75" i="27"/>
  <c r="E75" i="23"/>
  <c r="E75" i="27"/>
  <c r="D75" i="23"/>
  <c r="D75" i="27"/>
  <c r="K74" i="23"/>
  <c r="I74" i="23"/>
  <c r="H74" i="23"/>
  <c r="G74" i="23"/>
  <c r="F74" i="23"/>
  <c r="F74" i="27"/>
  <c r="E74" i="23"/>
  <c r="D74" i="23"/>
  <c r="K73" i="23"/>
  <c r="I73" i="23"/>
  <c r="H73" i="23"/>
  <c r="G73" i="23"/>
  <c r="F73" i="23"/>
  <c r="F73" i="27"/>
  <c r="E73" i="23"/>
  <c r="D73" i="23"/>
  <c r="K72" i="23"/>
  <c r="I72" i="23"/>
  <c r="H72" i="23"/>
  <c r="G72" i="23"/>
  <c r="G72" i="27"/>
  <c r="F72" i="23"/>
  <c r="F72" i="27"/>
  <c r="E72" i="23"/>
  <c r="D72" i="23"/>
  <c r="K71" i="23"/>
  <c r="I71" i="23"/>
  <c r="H71" i="23"/>
  <c r="G71" i="23"/>
  <c r="F71" i="23"/>
  <c r="F71" i="27"/>
  <c r="E71" i="23"/>
  <c r="D71" i="23"/>
  <c r="D71" i="27"/>
  <c r="K70" i="23"/>
  <c r="I70" i="23"/>
  <c r="H70" i="23"/>
  <c r="G70" i="23"/>
  <c r="F70" i="23"/>
  <c r="F70" i="27"/>
  <c r="E70" i="23"/>
  <c r="D70" i="23"/>
  <c r="D70" i="27"/>
  <c r="K69" i="23"/>
  <c r="I69" i="23"/>
  <c r="H69" i="23"/>
  <c r="G69" i="23"/>
  <c r="G69" i="27"/>
  <c r="F69" i="23"/>
  <c r="F69" i="27"/>
  <c r="E69" i="23"/>
  <c r="D69" i="23"/>
  <c r="K68" i="23"/>
  <c r="I68" i="23"/>
  <c r="I68" i="27"/>
  <c r="H68" i="23"/>
  <c r="G68" i="23"/>
  <c r="F68" i="23"/>
  <c r="F68" i="27"/>
  <c r="E68" i="23"/>
  <c r="D68" i="23"/>
  <c r="K63" i="23"/>
  <c r="I63" i="23"/>
  <c r="I63" i="27"/>
  <c r="H63" i="23"/>
  <c r="H63" i="27"/>
  <c r="G63" i="23"/>
  <c r="G63" i="27"/>
  <c r="F63" i="23"/>
  <c r="F63" i="27"/>
  <c r="E63" i="23"/>
  <c r="E63" i="27"/>
  <c r="D63" i="23"/>
  <c r="D63" i="27"/>
  <c r="K62" i="23"/>
  <c r="I62" i="23"/>
  <c r="H62" i="23"/>
  <c r="G62" i="23"/>
  <c r="F62" i="23"/>
  <c r="F62" i="27"/>
  <c r="E62" i="23"/>
  <c r="D62" i="23"/>
  <c r="K61" i="23"/>
  <c r="I61" i="23"/>
  <c r="H61" i="23"/>
  <c r="G61" i="23"/>
  <c r="F61" i="23"/>
  <c r="F61" i="27"/>
  <c r="E61" i="23"/>
  <c r="D61" i="23"/>
  <c r="K60" i="23"/>
  <c r="I60" i="23"/>
  <c r="H60" i="23"/>
  <c r="G60" i="23"/>
  <c r="G60" i="27"/>
  <c r="F60" i="23"/>
  <c r="F60" i="27"/>
  <c r="E60" i="23"/>
  <c r="D60" i="23"/>
  <c r="K59" i="23"/>
  <c r="I59" i="23"/>
  <c r="H59" i="23"/>
  <c r="G59" i="23"/>
  <c r="F59" i="23"/>
  <c r="F59" i="27"/>
  <c r="E59" i="23"/>
  <c r="D59" i="23"/>
  <c r="D59" i="27"/>
  <c r="K58" i="23"/>
  <c r="I58" i="23"/>
  <c r="H58" i="23"/>
  <c r="G58" i="23"/>
  <c r="F58" i="23"/>
  <c r="F58" i="27"/>
  <c r="E58" i="23"/>
  <c r="D58" i="23"/>
  <c r="D58" i="27"/>
  <c r="K57" i="23"/>
  <c r="I57" i="23"/>
  <c r="H57" i="23"/>
  <c r="G57" i="23"/>
  <c r="G57" i="27"/>
  <c r="F57" i="23"/>
  <c r="F57" i="27"/>
  <c r="E57" i="23"/>
  <c r="D57" i="23"/>
  <c r="K56" i="23"/>
  <c r="I56" i="23"/>
  <c r="I56" i="27"/>
  <c r="H56" i="23"/>
  <c r="G56" i="23"/>
  <c r="F56" i="23"/>
  <c r="F56" i="27"/>
  <c r="E56" i="23"/>
  <c r="D56" i="23"/>
  <c r="K51" i="23"/>
  <c r="I51" i="23"/>
  <c r="I51" i="27"/>
  <c r="H51" i="23"/>
  <c r="H51" i="27"/>
  <c r="G51" i="23"/>
  <c r="G51" i="27"/>
  <c r="F51" i="23"/>
  <c r="F51" i="27"/>
  <c r="E51" i="23"/>
  <c r="E51" i="27"/>
  <c r="D51" i="23"/>
  <c r="D51" i="27"/>
  <c r="K50" i="23"/>
  <c r="I50" i="23"/>
  <c r="H50" i="23"/>
  <c r="G50" i="23"/>
  <c r="F50" i="23"/>
  <c r="F50" i="27"/>
  <c r="E50" i="23"/>
  <c r="D50" i="23"/>
  <c r="K49" i="23"/>
  <c r="I49" i="23"/>
  <c r="H49" i="23"/>
  <c r="G49" i="23"/>
  <c r="F49" i="23"/>
  <c r="F49" i="27"/>
  <c r="E49" i="23"/>
  <c r="D49" i="23"/>
  <c r="K48" i="23"/>
  <c r="I48" i="23"/>
  <c r="H48" i="23"/>
  <c r="G48" i="23"/>
  <c r="G48" i="27"/>
  <c r="F48" i="23"/>
  <c r="F48" i="27"/>
  <c r="E48" i="23"/>
  <c r="D48" i="23"/>
  <c r="K47" i="23"/>
  <c r="I47" i="23"/>
  <c r="H47" i="23"/>
  <c r="G47" i="23"/>
  <c r="G47" i="27"/>
  <c r="F47" i="23"/>
  <c r="F47" i="27"/>
  <c r="E47" i="23"/>
  <c r="D47" i="23"/>
  <c r="D47" i="27"/>
  <c r="K46" i="23"/>
  <c r="I46" i="23"/>
  <c r="H46" i="23"/>
  <c r="G46" i="23"/>
  <c r="F46" i="23"/>
  <c r="F46" i="27"/>
  <c r="E46" i="23"/>
  <c r="D46" i="23"/>
  <c r="D46" i="27"/>
  <c r="K45" i="23"/>
  <c r="I45" i="23"/>
  <c r="H45" i="23"/>
  <c r="G45" i="23"/>
  <c r="G45" i="27"/>
  <c r="F45" i="23"/>
  <c r="F45" i="27"/>
  <c r="E45" i="23"/>
  <c r="D45" i="23"/>
  <c r="K44" i="23"/>
  <c r="I44" i="23"/>
  <c r="I44" i="27"/>
  <c r="H44" i="23"/>
  <c r="G44" i="23"/>
  <c r="G44" i="27"/>
  <c r="F44" i="23"/>
  <c r="F44" i="27"/>
  <c r="E44" i="23"/>
  <c r="D44" i="23"/>
  <c r="K39" i="23"/>
  <c r="I39" i="23"/>
  <c r="I39" i="27"/>
  <c r="H39" i="23"/>
  <c r="H39" i="27"/>
  <c r="G39" i="23"/>
  <c r="G39" i="27"/>
  <c r="F39" i="23"/>
  <c r="F39" i="27"/>
  <c r="E39" i="23"/>
  <c r="E39" i="27"/>
  <c r="D39" i="23"/>
  <c r="D39" i="27"/>
  <c r="K38" i="23"/>
  <c r="I38" i="23"/>
  <c r="H38" i="23"/>
  <c r="G38" i="23"/>
  <c r="F38" i="23"/>
  <c r="F38" i="27"/>
  <c r="E38" i="23"/>
  <c r="D38" i="23"/>
  <c r="K37" i="23"/>
  <c r="I37" i="23"/>
  <c r="H37" i="23"/>
  <c r="G37" i="23"/>
  <c r="F37" i="23"/>
  <c r="F37" i="27"/>
  <c r="E37" i="23"/>
  <c r="D37" i="23"/>
  <c r="K36" i="23"/>
  <c r="I36" i="23"/>
  <c r="H36" i="23"/>
  <c r="G36" i="23"/>
  <c r="G36" i="27"/>
  <c r="F36" i="23"/>
  <c r="F36" i="27"/>
  <c r="E36" i="23"/>
  <c r="D36" i="23"/>
  <c r="K35" i="23"/>
  <c r="I35" i="23"/>
  <c r="H35" i="23"/>
  <c r="G35" i="23"/>
  <c r="G35" i="27"/>
  <c r="F35" i="23"/>
  <c r="F35" i="27"/>
  <c r="E35" i="23"/>
  <c r="D35" i="23"/>
  <c r="D35" i="27"/>
  <c r="K34" i="23"/>
  <c r="I34" i="23"/>
  <c r="H34" i="23"/>
  <c r="G34" i="23"/>
  <c r="F34" i="23"/>
  <c r="F34" i="27"/>
  <c r="E34" i="23"/>
  <c r="D34" i="23"/>
  <c r="D34" i="27"/>
  <c r="K33" i="23"/>
  <c r="I33" i="23"/>
  <c r="H33" i="23"/>
  <c r="G33" i="23"/>
  <c r="G33" i="27"/>
  <c r="F33" i="23"/>
  <c r="F33" i="27"/>
  <c r="E33" i="23"/>
  <c r="D33" i="23"/>
  <c r="K32" i="23"/>
  <c r="I32" i="23"/>
  <c r="I32" i="27"/>
  <c r="H32" i="23"/>
  <c r="G32" i="23"/>
  <c r="G32" i="27"/>
  <c r="F32" i="23"/>
  <c r="F32" i="27"/>
  <c r="E32" i="23"/>
  <c r="D32" i="23"/>
  <c r="K27" i="23"/>
  <c r="I27" i="23"/>
  <c r="I27" i="27"/>
  <c r="H27" i="23"/>
  <c r="H27" i="27"/>
  <c r="G27" i="23"/>
  <c r="G27" i="27"/>
  <c r="F27" i="23"/>
  <c r="F27" i="27"/>
  <c r="E27" i="23"/>
  <c r="E27" i="27"/>
  <c r="D27" i="23"/>
  <c r="D27" i="27"/>
  <c r="K26" i="23"/>
  <c r="I26" i="23"/>
  <c r="H26" i="23"/>
  <c r="G26" i="23"/>
  <c r="F26" i="23"/>
  <c r="F26" i="27"/>
  <c r="E26" i="23"/>
  <c r="D26" i="23"/>
  <c r="K25" i="23"/>
  <c r="I25" i="23"/>
  <c r="H25" i="23"/>
  <c r="G25" i="23"/>
  <c r="F25" i="23"/>
  <c r="F25" i="27"/>
  <c r="E25" i="23"/>
  <c r="D25" i="23"/>
  <c r="K24" i="23"/>
  <c r="I24" i="23"/>
  <c r="H24" i="23"/>
  <c r="G24" i="23"/>
  <c r="G24" i="27"/>
  <c r="F24" i="23"/>
  <c r="F24" i="27"/>
  <c r="E24" i="23"/>
  <c r="D24" i="23"/>
  <c r="K23" i="23"/>
  <c r="I23" i="23"/>
  <c r="H23" i="23"/>
  <c r="G23" i="23"/>
  <c r="G23" i="27"/>
  <c r="F23" i="23"/>
  <c r="F23" i="27"/>
  <c r="E23" i="23"/>
  <c r="D23" i="23"/>
  <c r="D23" i="27"/>
  <c r="K22" i="23"/>
  <c r="I22" i="23"/>
  <c r="H22" i="23"/>
  <c r="G22" i="23"/>
  <c r="F22" i="23"/>
  <c r="F22" i="27"/>
  <c r="E22" i="23"/>
  <c r="D22" i="23"/>
  <c r="D22" i="27"/>
  <c r="K21" i="23"/>
  <c r="I21" i="23"/>
  <c r="H21" i="23"/>
  <c r="G21" i="23"/>
  <c r="G21" i="27"/>
  <c r="F21" i="23"/>
  <c r="F21" i="27"/>
  <c r="E21" i="23"/>
  <c r="D21" i="23"/>
  <c r="K20" i="23"/>
  <c r="I20" i="23"/>
  <c r="I20" i="27"/>
  <c r="H20" i="23"/>
  <c r="G20" i="23"/>
  <c r="G20" i="27"/>
  <c r="F20" i="23"/>
  <c r="F20" i="27"/>
  <c r="E20" i="23"/>
  <c r="D20" i="23"/>
  <c r="D67" i="34"/>
  <c r="E67" i="34"/>
  <c r="G67" i="34"/>
  <c r="H67" i="34"/>
  <c r="I67" i="34"/>
  <c r="K67" i="34"/>
  <c r="L67" i="34"/>
  <c r="M67" i="34"/>
  <c r="O67" i="34"/>
  <c r="R67" i="34"/>
  <c r="D68" i="34"/>
  <c r="E68" i="34"/>
  <c r="F68" i="34"/>
  <c r="G68" i="34"/>
  <c r="I68" i="34"/>
  <c r="J68" i="34"/>
  <c r="L68" i="34"/>
  <c r="M68" i="34"/>
  <c r="N68" i="34"/>
  <c r="O68" i="34"/>
  <c r="P68" i="34"/>
  <c r="R68" i="34"/>
  <c r="S68" i="34"/>
  <c r="D69" i="34"/>
  <c r="E69" i="34"/>
  <c r="F69" i="34"/>
  <c r="G69" i="34"/>
  <c r="H69" i="34"/>
  <c r="J69" i="34"/>
  <c r="K69" i="34"/>
  <c r="L69" i="34"/>
  <c r="M69" i="34"/>
  <c r="N69" i="34"/>
  <c r="O69" i="34"/>
  <c r="R69" i="34"/>
  <c r="S69" i="34"/>
  <c r="D70" i="34"/>
  <c r="F70" i="34"/>
  <c r="G70" i="34"/>
  <c r="H70" i="34"/>
  <c r="I70" i="34"/>
  <c r="J70" i="34"/>
  <c r="K70" i="34"/>
  <c r="L70" i="34"/>
  <c r="M70" i="34"/>
  <c r="N70" i="34"/>
  <c r="O70" i="34"/>
  <c r="R70" i="34"/>
  <c r="D71" i="34"/>
  <c r="E71" i="34"/>
  <c r="F71" i="34"/>
  <c r="G71" i="34"/>
  <c r="I71" i="34"/>
  <c r="J71" i="34"/>
  <c r="L71" i="34"/>
  <c r="M71" i="34"/>
  <c r="N71" i="34"/>
  <c r="R71" i="34"/>
  <c r="S71" i="34"/>
  <c r="D72" i="34"/>
  <c r="F72" i="34"/>
  <c r="G72" i="34"/>
  <c r="H72" i="34"/>
  <c r="I72" i="34"/>
  <c r="J72" i="34"/>
  <c r="K72" i="34"/>
  <c r="L72" i="34"/>
  <c r="M72" i="34"/>
  <c r="N72" i="34"/>
  <c r="O72" i="34"/>
  <c r="R72" i="34"/>
  <c r="D73" i="34"/>
  <c r="E73" i="34"/>
  <c r="F73" i="34"/>
  <c r="G73" i="34"/>
  <c r="I73" i="34"/>
  <c r="J73" i="34"/>
  <c r="K73" i="34"/>
  <c r="L73" i="34"/>
  <c r="M73" i="34"/>
  <c r="N73" i="34"/>
  <c r="O73" i="34"/>
  <c r="P73" i="34"/>
  <c r="R73" i="34"/>
  <c r="S73" i="34"/>
  <c r="F81" i="34"/>
  <c r="D82" i="34"/>
  <c r="F84" i="34"/>
  <c r="D38" i="34"/>
  <c r="E38" i="34"/>
  <c r="F38" i="34"/>
  <c r="G38" i="34"/>
  <c r="H38" i="34"/>
  <c r="I38" i="34"/>
  <c r="J38" i="34"/>
  <c r="K38" i="34"/>
  <c r="L38" i="34"/>
  <c r="M38" i="34"/>
  <c r="N38" i="34"/>
  <c r="O38" i="34"/>
  <c r="R38" i="34"/>
  <c r="S38" i="34"/>
  <c r="E39" i="34"/>
  <c r="F39" i="34"/>
  <c r="G39" i="34"/>
  <c r="H39" i="34"/>
  <c r="I39" i="34"/>
  <c r="J39" i="34"/>
  <c r="K39" i="34"/>
  <c r="L39" i="34"/>
  <c r="M39" i="34"/>
  <c r="N39" i="34"/>
  <c r="O39" i="34"/>
  <c r="S39" i="34"/>
  <c r="D40" i="34"/>
  <c r="E40" i="34"/>
  <c r="G40" i="34"/>
  <c r="H40" i="34"/>
  <c r="I40" i="34"/>
  <c r="J40" i="34"/>
  <c r="K40" i="34"/>
  <c r="L40" i="34"/>
  <c r="M40" i="34"/>
  <c r="N40" i="34"/>
  <c r="O40" i="34"/>
  <c r="R40" i="34"/>
  <c r="S40" i="34"/>
  <c r="D41" i="34"/>
  <c r="E41" i="34"/>
  <c r="F41" i="34"/>
  <c r="G41" i="34"/>
  <c r="H41" i="34"/>
  <c r="I41" i="34"/>
  <c r="J41" i="34"/>
  <c r="K41" i="34"/>
  <c r="L41" i="34"/>
  <c r="M41" i="34"/>
  <c r="N41" i="34"/>
  <c r="O41" i="34"/>
  <c r="R41" i="34"/>
  <c r="S41" i="34"/>
  <c r="D42" i="34"/>
  <c r="E42" i="34"/>
  <c r="F42" i="34"/>
  <c r="G42" i="34"/>
  <c r="H42" i="34"/>
  <c r="I42" i="34"/>
  <c r="J42" i="34"/>
  <c r="K42" i="34"/>
  <c r="L42" i="34"/>
  <c r="M42" i="34"/>
  <c r="N42" i="34"/>
  <c r="O42" i="34"/>
  <c r="R42" i="34"/>
  <c r="S42" i="34"/>
  <c r="D43" i="34"/>
  <c r="E43" i="34"/>
  <c r="F43" i="34"/>
  <c r="G43" i="34"/>
  <c r="H43" i="34"/>
  <c r="I43" i="34"/>
  <c r="J43" i="34"/>
  <c r="K43" i="34"/>
  <c r="L43" i="34"/>
  <c r="M43" i="34"/>
  <c r="N43" i="34"/>
  <c r="O43" i="34"/>
  <c r="R43" i="34"/>
  <c r="S43" i="34"/>
  <c r="D44" i="34"/>
  <c r="E44" i="34"/>
  <c r="F44" i="34"/>
  <c r="G44" i="34"/>
  <c r="H44" i="34"/>
  <c r="I44" i="34"/>
  <c r="J44" i="34"/>
  <c r="K44" i="34"/>
  <c r="L44" i="34"/>
  <c r="M44" i="34"/>
  <c r="N44" i="34"/>
  <c r="O44" i="34"/>
  <c r="R44" i="34"/>
  <c r="S44" i="34"/>
  <c r="D21" i="27"/>
  <c r="D33" i="27"/>
  <c r="D45" i="27"/>
  <c r="D57" i="27"/>
  <c r="D69" i="27"/>
  <c r="D81" i="27"/>
  <c r="D93" i="27"/>
  <c r="H25" i="27"/>
  <c r="I38" i="27"/>
  <c r="I62" i="27"/>
  <c r="H85" i="27"/>
  <c r="I86" i="27"/>
  <c r="H97" i="27"/>
  <c r="I98" i="27"/>
  <c r="D20" i="27"/>
  <c r="H24" i="27"/>
  <c r="I25" i="27"/>
  <c r="D32" i="27"/>
  <c r="H36" i="27"/>
  <c r="I37" i="27"/>
  <c r="D44" i="27"/>
  <c r="H48" i="27"/>
  <c r="I49" i="27"/>
  <c r="D56" i="27"/>
  <c r="I61" i="27"/>
  <c r="D68" i="27"/>
  <c r="H72" i="27"/>
  <c r="I73" i="27"/>
  <c r="D80" i="27"/>
  <c r="I85" i="27"/>
  <c r="I97" i="27"/>
  <c r="H26" i="27"/>
  <c r="H73" i="27"/>
  <c r="I24" i="27"/>
  <c r="H35" i="27"/>
  <c r="H47" i="27"/>
  <c r="I72" i="27"/>
  <c r="H83" i="27"/>
  <c r="I96" i="27"/>
  <c r="H22" i="27"/>
  <c r="I23" i="27"/>
  <c r="D26" i="27"/>
  <c r="H34" i="27"/>
  <c r="I35" i="27"/>
  <c r="D38" i="27"/>
  <c r="H46" i="27"/>
  <c r="I47" i="27"/>
  <c r="D50" i="27"/>
  <c r="H58" i="27"/>
  <c r="I59" i="27"/>
  <c r="D62" i="27"/>
  <c r="H70" i="27"/>
  <c r="I71" i="27"/>
  <c r="D74" i="27"/>
  <c r="H82" i="27"/>
  <c r="I83" i="27"/>
  <c r="D86" i="27"/>
  <c r="H94" i="27"/>
  <c r="I95" i="27"/>
  <c r="D98" i="27"/>
  <c r="I26" i="27"/>
  <c r="H37" i="27"/>
  <c r="I50" i="27"/>
  <c r="H61" i="27"/>
  <c r="H23" i="27"/>
  <c r="I36" i="27"/>
  <c r="H59" i="27"/>
  <c r="I84" i="27"/>
  <c r="H95" i="27"/>
  <c r="H21" i="27"/>
  <c r="I22" i="27"/>
  <c r="D25" i="27"/>
  <c r="H33" i="27"/>
  <c r="I34" i="27"/>
  <c r="D37" i="27"/>
  <c r="H45" i="27"/>
  <c r="I46" i="27"/>
  <c r="D49" i="27"/>
  <c r="H57" i="27"/>
  <c r="I58" i="27"/>
  <c r="H69" i="27"/>
  <c r="I70" i="27"/>
  <c r="I82" i="27"/>
  <c r="I94" i="27"/>
  <c r="H50" i="27"/>
  <c r="H62" i="27"/>
  <c r="H49" i="27"/>
  <c r="I74" i="27"/>
  <c r="I48" i="27"/>
  <c r="I60" i="27"/>
  <c r="H71" i="27"/>
  <c r="H20" i="27"/>
  <c r="I21" i="27"/>
  <c r="D24" i="27"/>
  <c r="H32" i="27"/>
  <c r="I33" i="27"/>
  <c r="D36" i="27"/>
  <c r="H44" i="27"/>
  <c r="I45" i="27"/>
  <c r="D48" i="27"/>
  <c r="H56" i="27"/>
  <c r="I57" i="27"/>
  <c r="H68" i="27"/>
  <c r="I69" i="27"/>
  <c r="D72" i="27"/>
  <c r="H80" i="27"/>
  <c r="I81" i="27"/>
  <c r="D84" i="27"/>
  <c r="H92" i="27"/>
  <c r="I93" i="27"/>
  <c r="D96" i="27"/>
  <c r="E24" i="27"/>
  <c r="G26" i="27"/>
  <c r="E36" i="27"/>
  <c r="G38" i="27"/>
  <c r="E48" i="27"/>
  <c r="G50" i="27"/>
  <c r="E60" i="27"/>
  <c r="G62" i="27"/>
  <c r="E72" i="27"/>
  <c r="G74" i="27"/>
  <c r="E84" i="27"/>
  <c r="G86" i="27"/>
  <c r="E96" i="27"/>
  <c r="E36" i="28"/>
  <c r="E48" i="28"/>
  <c r="E23" i="27"/>
  <c r="G25" i="27"/>
  <c r="E35" i="27"/>
  <c r="G37" i="27"/>
  <c r="H38" i="27"/>
  <c r="E47" i="27"/>
  <c r="G49" i="27"/>
  <c r="E59" i="27"/>
  <c r="G61" i="27"/>
  <c r="E71" i="27"/>
  <c r="G73" i="27"/>
  <c r="H74" i="27"/>
  <c r="E83" i="27"/>
  <c r="G85" i="27"/>
  <c r="H86" i="27"/>
  <c r="D94" i="27"/>
  <c r="E95" i="27"/>
  <c r="G97" i="27"/>
  <c r="H98" i="27"/>
  <c r="E22" i="27"/>
  <c r="E34" i="27"/>
  <c r="E46" i="27"/>
  <c r="E58" i="27"/>
  <c r="E70" i="27"/>
  <c r="E82" i="27"/>
  <c r="E94" i="27"/>
  <c r="E21" i="27"/>
  <c r="E33" i="27"/>
  <c r="E45" i="27"/>
  <c r="E57" i="27"/>
  <c r="G59" i="27"/>
  <c r="E69" i="27"/>
  <c r="G71" i="27"/>
  <c r="E81" i="27"/>
  <c r="G83" i="27"/>
  <c r="H84" i="27"/>
  <c r="D92" i="27"/>
  <c r="E93" i="27"/>
  <c r="G95" i="27"/>
  <c r="H96" i="27"/>
  <c r="E20" i="27"/>
  <c r="G22" i="27"/>
  <c r="E32" i="27"/>
  <c r="G34" i="27"/>
  <c r="E44" i="27"/>
  <c r="G46" i="27"/>
  <c r="E56" i="27"/>
  <c r="G58" i="27"/>
  <c r="E68" i="27"/>
  <c r="G70" i="27"/>
  <c r="E80" i="27"/>
  <c r="G82" i="27"/>
  <c r="E92" i="27"/>
  <c r="E32" i="28"/>
  <c r="E44" i="28"/>
  <c r="E26" i="27"/>
  <c r="E38" i="27"/>
  <c r="E50" i="27"/>
  <c r="G56" i="27"/>
  <c r="D61" i="27"/>
  <c r="E62" i="27"/>
  <c r="G68" i="27"/>
  <c r="D73" i="27"/>
  <c r="E74" i="27"/>
  <c r="G80" i="27"/>
  <c r="H81" i="27"/>
  <c r="D85" i="27"/>
  <c r="E86" i="27"/>
  <c r="H93" i="27"/>
  <c r="D97" i="27"/>
  <c r="E98" i="27"/>
  <c r="E25" i="27"/>
  <c r="E37" i="27"/>
  <c r="E49" i="27"/>
  <c r="E61" i="27"/>
  <c r="E73" i="27"/>
  <c r="E85" i="27"/>
  <c r="E97" i="27"/>
  <c r="D60" i="27"/>
  <c r="D12" i="30"/>
  <c r="H60" i="27"/>
  <c r="H12" i="30"/>
  <c r="I32" i="28"/>
  <c r="I44" i="28"/>
  <c r="I36" i="28"/>
  <c r="I48" i="28"/>
  <c r="I23" i="28"/>
  <c r="I35" i="28"/>
  <c r="I47" i="28"/>
  <c r="F26" i="28"/>
  <c r="I33" i="28"/>
  <c r="E37" i="28"/>
  <c r="I45" i="28"/>
  <c r="I8" i="30"/>
  <c r="I56" i="30"/>
  <c r="F13" i="30"/>
  <c r="F61" i="30"/>
  <c r="K9" i="31"/>
  <c r="K57" i="31"/>
  <c r="K8" i="30"/>
  <c r="K56" i="30"/>
  <c r="D10" i="30"/>
  <c r="D58" i="30"/>
  <c r="E11" i="30"/>
  <c r="E59" i="30"/>
  <c r="F12" i="30"/>
  <c r="F60" i="30"/>
  <c r="G13" i="30"/>
  <c r="G61" i="30"/>
  <c r="H14" i="30"/>
  <c r="H62" i="30"/>
  <c r="I15" i="30"/>
  <c r="I63" i="30"/>
  <c r="E23" i="28"/>
  <c r="F24" i="28"/>
  <c r="E35" i="28"/>
  <c r="F36" i="28"/>
  <c r="E47" i="28"/>
  <c r="F48" i="28"/>
  <c r="K8" i="31"/>
  <c r="K56" i="31"/>
  <c r="D11" i="30"/>
  <c r="D59" i="30"/>
  <c r="D9" i="30"/>
  <c r="D57" i="30"/>
  <c r="E10" i="30"/>
  <c r="E58" i="30"/>
  <c r="F11" i="30"/>
  <c r="F59" i="30"/>
  <c r="G12" i="30"/>
  <c r="G60" i="30"/>
  <c r="H13" i="30"/>
  <c r="H61" i="30"/>
  <c r="I14" i="30"/>
  <c r="I62" i="30"/>
  <c r="K15" i="30"/>
  <c r="K63" i="30"/>
  <c r="F23" i="28"/>
  <c r="F35" i="28"/>
  <c r="F47" i="28"/>
  <c r="K15" i="31"/>
  <c r="K63" i="31"/>
  <c r="G14" i="30"/>
  <c r="G62" i="30"/>
  <c r="D8" i="30"/>
  <c r="D56" i="30"/>
  <c r="E9" i="30"/>
  <c r="E57" i="30"/>
  <c r="F10" i="30"/>
  <c r="F58" i="30"/>
  <c r="G11" i="30"/>
  <c r="G59" i="30"/>
  <c r="H60" i="30"/>
  <c r="I13" i="30"/>
  <c r="I61" i="30"/>
  <c r="K14" i="30"/>
  <c r="K62" i="30"/>
  <c r="F22" i="28"/>
  <c r="G23" i="28"/>
  <c r="E33" i="28"/>
  <c r="F34" i="28"/>
  <c r="G35" i="28"/>
  <c r="E45" i="28"/>
  <c r="F46" i="28"/>
  <c r="G47" i="28"/>
  <c r="D8" i="31"/>
  <c r="D56" i="31"/>
  <c r="K14" i="31"/>
  <c r="K62" i="31"/>
  <c r="E12" i="30"/>
  <c r="E60" i="30"/>
  <c r="E8" i="30"/>
  <c r="E56" i="30"/>
  <c r="F9" i="30"/>
  <c r="F57" i="30"/>
  <c r="G10" i="30"/>
  <c r="G58" i="30"/>
  <c r="H11" i="30"/>
  <c r="H59" i="30"/>
  <c r="I12" i="30"/>
  <c r="I60" i="30"/>
  <c r="K13" i="30"/>
  <c r="K61" i="30"/>
  <c r="D15" i="30"/>
  <c r="D63" i="30"/>
  <c r="G22" i="28"/>
  <c r="H23" i="28"/>
  <c r="H35" i="28"/>
  <c r="H47" i="28"/>
  <c r="K13" i="31"/>
  <c r="K61" i="31"/>
  <c r="H15" i="30"/>
  <c r="H63" i="30"/>
  <c r="F8" i="30"/>
  <c r="F56" i="30"/>
  <c r="G9" i="30"/>
  <c r="G57" i="30"/>
  <c r="H10" i="30"/>
  <c r="H58" i="30"/>
  <c r="I11" i="30"/>
  <c r="I59" i="30"/>
  <c r="K12" i="30"/>
  <c r="K60" i="30"/>
  <c r="D14" i="30"/>
  <c r="D62" i="30"/>
  <c r="E15" i="30"/>
  <c r="E63" i="30"/>
  <c r="F20" i="28"/>
  <c r="F32" i="28"/>
  <c r="F44" i="28"/>
  <c r="K12" i="31"/>
  <c r="K60" i="31"/>
  <c r="K9" i="30"/>
  <c r="K57" i="30"/>
  <c r="G8" i="30"/>
  <c r="G56" i="30"/>
  <c r="H9" i="30"/>
  <c r="H57" i="30"/>
  <c r="I10" i="30"/>
  <c r="I58" i="30"/>
  <c r="K11" i="30"/>
  <c r="K59" i="30"/>
  <c r="D13" i="30"/>
  <c r="D61" i="30"/>
  <c r="E14" i="30"/>
  <c r="E62" i="30"/>
  <c r="F15" i="30"/>
  <c r="F63" i="30"/>
  <c r="K11" i="31"/>
  <c r="K59" i="31"/>
  <c r="H8" i="30"/>
  <c r="H56" i="30"/>
  <c r="I9" i="30"/>
  <c r="I57" i="30"/>
  <c r="K10" i="30"/>
  <c r="K58" i="30"/>
  <c r="D60" i="30"/>
  <c r="E13" i="30"/>
  <c r="E61" i="30"/>
  <c r="F14" i="30"/>
  <c r="F62" i="30"/>
  <c r="G15" i="30"/>
  <c r="G63" i="30"/>
  <c r="F38" i="28"/>
  <c r="F50" i="28"/>
  <c r="K10" i="31"/>
  <c r="K58" i="31"/>
  <c r="D12" i="31"/>
  <c r="D60" i="31"/>
  <c r="H32" i="28"/>
  <c r="F87" i="34"/>
  <c r="H73" i="34"/>
  <c r="F85" i="34"/>
  <c r="H71" i="34"/>
  <c r="F83" i="34"/>
  <c r="I69" i="34"/>
  <c r="F82" i="34"/>
  <c r="H68" i="34"/>
  <c r="I81" i="34"/>
  <c r="N67" i="34"/>
  <c r="J67" i="34"/>
  <c r="E81" i="34"/>
  <c r="F67" i="34"/>
  <c r="G50" i="28"/>
  <c r="D84" i="21"/>
  <c r="D81" i="34"/>
  <c r="S72" i="34"/>
  <c r="D86" i="34"/>
  <c r="E72" i="34"/>
  <c r="I85" i="34"/>
  <c r="O71" i="34"/>
  <c r="G85" i="34"/>
  <c r="K71" i="34"/>
  <c r="K84" i="34"/>
  <c r="S70" i="34"/>
  <c r="D84" i="34"/>
  <c r="E70" i="34"/>
  <c r="P69" i="34"/>
  <c r="G82" i="34"/>
  <c r="K68" i="34"/>
  <c r="K81" i="34"/>
  <c r="S67" i="34"/>
  <c r="G21" i="28"/>
  <c r="D22" i="28"/>
  <c r="H22" i="28"/>
  <c r="G25" i="28"/>
  <c r="G33" i="28"/>
  <c r="D34" i="28"/>
  <c r="H34" i="28"/>
  <c r="G37" i="28"/>
  <c r="G45" i="28"/>
  <c r="D46" i="28"/>
  <c r="H46" i="28"/>
  <c r="G49" i="28"/>
  <c r="F40" i="34"/>
  <c r="K53" i="34"/>
  <c r="R39" i="34"/>
  <c r="D53" i="34"/>
  <c r="D39" i="34"/>
  <c r="K82" i="34"/>
  <c r="G32" i="28"/>
  <c r="G44" i="28"/>
  <c r="D26" i="28"/>
  <c r="H26" i="28"/>
  <c r="G36" i="28"/>
  <c r="G48" i="28"/>
  <c r="H20" i="28"/>
  <c r="H24" i="28"/>
  <c r="H36" i="28"/>
  <c r="E20" i="28"/>
  <c r="E24" i="28"/>
  <c r="I24" i="28"/>
  <c r="E56" i="28"/>
  <c r="E8" i="31"/>
  <c r="I56" i="28"/>
  <c r="I8" i="31"/>
  <c r="F57" i="28"/>
  <c r="F9" i="31"/>
  <c r="G58" i="28"/>
  <c r="G10" i="31"/>
  <c r="D59" i="28"/>
  <c r="D11" i="31"/>
  <c r="H59" i="28"/>
  <c r="H11" i="31"/>
  <c r="E60" i="28"/>
  <c r="E12" i="31"/>
  <c r="I60" i="28"/>
  <c r="I12" i="31"/>
  <c r="F61" i="28"/>
  <c r="F13" i="31"/>
  <c r="G62" i="28"/>
  <c r="G14" i="31"/>
  <c r="D63" i="28"/>
  <c r="D15" i="31"/>
  <c r="H63" i="28"/>
  <c r="H15" i="31"/>
  <c r="E68" i="28"/>
  <c r="E20" i="31"/>
  <c r="I68" i="28"/>
  <c r="I20" i="31"/>
  <c r="F69" i="28"/>
  <c r="F21" i="31"/>
  <c r="K21" i="31"/>
  <c r="G70" i="28"/>
  <c r="G22" i="31"/>
  <c r="D71" i="28"/>
  <c r="D23" i="31"/>
  <c r="H71" i="28"/>
  <c r="H23" i="31"/>
  <c r="E72" i="28"/>
  <c r="E24" i="31"/>
  <c r="I72" i="28"/>
  <c r="I24" i="31"/>
  <c r="F73" i="28"/>
  <c r="F25" i="31"/>
  <c r="K25" i="31"/>
  <c r="G74" i="28"/>
  <c r="G26" i="31"/>
  <c r="D75" i="28"/>
  <c r="D27" i="31"/>
  <c r="H75" i="28"/>
  <c r="H27" i="31"/>
  <c r="E80" i="28"/>
  <c r="E32" i="31"/>
  <c r="I80" i="28"/>
  <c r="I32" i="31"/>
  <c r="F81" i="28"/>
  <c r="F33" i="31"/>
  <c r="K33" i="31"/>
  <c r="G82" i="28"/>
  <c r="G34" i="31"/>
  <c r="D83" i="28"/>
  <c r="D35" i="31"/>
  <c r="H83" i="28"/>
  <c r="H35" i="31"/>
  <c r="E84" i="28"/>
  <c r="E36" i="31"/>
  <c r="I84" i="28"/>
  <c r="I36" i="31"/>
  <c r="F85" i="28"/>
  <c r="F37" i="31"/>
  <c r="K37" i="31"/>
  <c r="G86" i="28"/>
  <c r="G38" i="31"/>
  <c r="D87" i="28"/>
  <c r="D39" i="31"/>
  <c r="H87" i="28"/>
  <c r="H39" i="31"/>
  <c r="E92" i="28"/>
  <c r="E44" i="31"/>
  <c r="I92" i="28"/>
  <c r="I44" i="31"/>
  <c r="F93" i="28"/>
  <c r="F45" i="31"/>
  <c r="K45" i="31"/>
  <c r="G94" i="28"/>
  <c r="G46" i="31"/>
  <c r="D95" i="28"/>
  <c r="D47" i="31"/>
  <c r="H95" i="28"/>
  <c r="H47" i="31"/>
  <c r="E96" i="28"/>
  <c r="E48" i="31"/>
  <c r="I96" i="28"/>
  <c r="I48" i="31"/>
  <c r="F97" i="28"/>
  <c r="F49" i="31"/>
  <c r="K49" i="31"/>
  <c r="G98" i="28"/>
  <c r="G50" i="31"/>
  <c r="D99" i="28"/>
  <c r="D51" i="31"/>
  <c r="H99" i="28"/>
  <c r="H51" i="31"/>
  <c r="D38" i="28"/>
  <c r="H38" i="28"/>
  <c r="D50" i="28"/>
  <c r="H50" i="28"/>
  <c r="F56" i="28"/>
  <c r="F8" i="31"/>
  <c r="G57" i="28"/>
  <c r="G9" i="31"/>
  <c r="D58" i="28"/>
  <c r="D10" i="31"/>
  <c r="H58" i="28"/>
  <c r="H10" i="31"/>
  <c r="E59" i="28"/>
  <c r="E11" i="31"/>
  <c r="I59" i="28"/>
  <c r="I11" i="31"/>
  <c r="F60" i="28"/>
  <c r="F12" i="31"/>
  <c r="G61" i="28"/>
  <c r="G13" i="31"/>
  <c r="D62" i="28"/>
  <c r="D14" i="31"/>
  <c r="H62" i="28"/>
  <c r="H14" i="31"/>
  <c r="E63" i="28"/>
  <c r="E15" i="31"/>
  <c r="I63" i="28"/>
  <c r="I15" i="31"/>
  <c r="F68" i="28"/>
  <c r="F20" i="31"/>
  <c r="K20" i="31"/>
  <c r="G69" i="28"/>
  <c r="G21" i="31"/>
  <c r="D70" i="28"/>
  <c r="D22" i="31"/>
  <c r="H70" i="28"/>
  <c r="H22" i="31"/>
  <c r="E71" i="28"/>
  <c r="E23" i="31"/>
  <c r="I71" i="28"/>
  <c r="I23" i="31"/>
  <c r="F72" i="28"/>
  <c r="F24" i="31"/>
  <c r="K24" i="31"/>
  <c r="G73" i="28"/>
  <c r="G25" i="31"/>
  <c r="D74" i="28"/>
  <c r="D26" i="31"/>
  <c r="H74" i="28"/>
  <c r="H26" i="31"/>
  <c r="E75" i="28"/>
  <c r="E27" i="31"/>
  <c r="I75" i="28"/>
  <c r="I27" i="31"/>
  <c r="F80" i="28"/>
  <c r="F32" i="31"/>
  <c r="K32" i="31"/>
  <c r="G81" i="28"/>
  <c r="G33" i="31"/>
  <c r="D82" i="28"/>
  <c r="D34" i="31"/>
  <c r="H82" i="28"/>
  <c r="H34" i="31"/>
  <c r="E83" i="28"/>
  <c r="E35" i="31"/>
  <c r="I83" i="28"/>
  <c r="I35" i="31"/>
  <c r="F84" i="28"/>
  <c r="F36" i="31"/>
  <c r="K36" i="31"/>
  <c r="G85" i="28"/>
  <c r="G37" i="31"/>
  <c r="D86" i="28"/>
  <c r="D38" i="31"/>
  <c r="H86" i="28"/>
  <c r="H38" i="31"/>
  <c r="E87" i="28"/>
  <c r="E39" i="31"/>
  <c r="I87" i="28"/>
  <c r="I39" i="31"/>
  <c r="F92" i="28"/>
  <c r="F44" i="31"/>
  <c r="K44" i="31"/>
  <c r="G93" i="28"/>
  <c r="G45" i="31"/>
  <c r="D94" i="28"/>
  <c r="D46" i="31"/>
  <c r="H94" i="28"/>
  <c r="H46" i="31"/>
  <c r="E95" i="28"/>
  <c r="E47" i="31"/>
  <c r="I95" i="28"/>
  <c r="I47" i="31"/>
  <c r="F96" i="28"/>
  <c r="F48" i="31"/>
  <c r="K48" i="31"/>
  <c r="G97" i="28"/>
  <c r="G49" i="31"/>
  <c r="D98" i="28"/>
  <c r="D50" i="31"/>
  <c r="H98" i="28"/>
  <c r="H50" i="31"/>
  <c r="E99" i="28"/>
  <c r="E51" i="31"/>
  <c r="I99" i="28"/>
  <c r="I51" i="31"/>
  <c r="G20" i="28"/>
  <c r="D21" i="28"/>
  <c r="H21" i="28"/>
  <c r="E22" i="28"/>
  <c r="I22" i="28"/>
  <c r="G24" i="28"/>
  <c r="D25" i="28"/>
  <c r="H25" i="28"/>
  <c r="E26" i="28"/>
  <c r="I26" i="28"/>
  <c r="D33" i="28"/>
  <c r="H33" i="28"/>
  <c r="E34" i="28"/>
  <c r="I34" i="28"/>
  <c r="D37" i="28"/>
  <c r="H37" i="28"/>
  <c r="E38" i="28"/>
  <c r="I38" i="28"/>
  <c r="D45" i="28"/>
  <c r="H45" i="28"/>
  <c r="E46" i="28"/>
  <c r="I46" i="28"/>
  <c r="D49" i="28"/>
  <c r="H49" i="28"/>
  <c r="E50" i="28"/>
  <c r="I50" i="28"/>
  <c r="G56" i="28"/>
  <c r="G8" i="31"/>
  <c r="D57" i="28"/>
  <c r="D9" i="31"/>
  <c r="H57" i="28"/>
  <c r="H9" i="31"/>
  <c r="E58" i="28"/>
  <c r="E10" i="31"/>
  <c r="I58" i="28"/>
  <c r="I10" i="31"/>
  <c r="F59" i="28"/>
  <c r="F11" i="31"/>
  <c r="G60" i="28"/>
  <c r="G12" i="31"/>
  <c r="D61" i="28"/>
  <c r="D13" i="31"/>
  <c r="H61" i="28"/>
  <c r="H13" i="31"/>
  <c r="E62" i="28"/>
  <c r="E14" i="31"/>
  <c r="I62" i="28"/>
  <c r="I14" i="31"/>
  <c r="F63" i="28"/>
  <c r="F15" i="31"/>
  <c r="G68" i="28"/>
  <c r="G20" i="31"/>
  <c r="D69" i="28"/>
  <c r="D21" i="31"/>
  <c r="H69" i="28"/>
  <c r="H21" i="31"/>
  <c r="E70" i="28"/>
  <c r="E22" i="31"/>
  <c r="I70" i="28"/>
  <c r="I22" i="31"/>
  <c r="F71" i="28"/>
  <c r="F23" i="31"/>
  <c r="K23" i="31"/>
  <c r="G72" i="28"/>
  <c r="G24" i="31"/>
  <c r="D73" i="28"/>
  <c r="D25" i="31"/>
  <c r="H73" i="28"/>
  <c r="H25" i="31"/>
  <c r="E74" i="28"/>
  <c r="E26" i="31"/>
  <c r="I74" i="28"/>
  <c r="I26" i="31"/>
  <c r="F75" i="28"/>
  <c r="F27" i="31"/>
  <c r="K27" i="31"/>
  <c r="G80" i="28"/>
  <c r="G32" i="31"/>
  <c r="D81" i="28"/>
  <c r="D33" i="31"/>
  <c r="H81" i="28"/>
  <c r="H33" i="31"/>
  <c r="E82" i="28"/>
  <c r="E34" i="31"/>
  <c r="I82" i="28"/>
  <c r="I34" i="31"/>
  <c r="F83" i="28"/>
  <c r="F35" i="31"/>
  <c r="K35" i="31"/>
  <c r="G84" i="28"/>
  <c r="G36" i="31"/>
  <c r="D85" i="28"/>
  <c r="D37" i="31"/>
  <c r="H85" i="28"/>
  <c r="H37" i="31"/>
  <c r="E86" i="28"/>
  <c r="E38" i="31"/>
  <c r="I86" i="28"/>
  <c r="I38" i="31"/>
  <c r="F87" i="28"/>
  <c r="F39" i="31"/>
  <c r="K39" i="31"/>
  <c r="G92" i="28"/>
  <c r="G44" i="31"/>
  <c r="D93" i="28"/>
  <c r="D45" i="31"/>
  <c r="H93" i="28"/>
  <c r="H45" i="31"/>
  <c r="E94" i="28"/>
  <c r="E46" i="31"/>
  <c r="I94" i="28"/>
  <c r="I46" i="31"/>
  <c r="F95" i="28"/>
  <c r="F47" i="31"/>
  <c r="K47" i="31"/>
  <c r="G96" i="28"/>
  <c r="G48" i="31"/>
  <c r="D97" i="28"/>
  <c r="D49" i="31"/>
  <c r="H97" i="28"/>
  <c r="H49" i="31"/>
  <c r="E98" i="28"/>
  <c r="E50" i="31"/>
  <c r="I98" i="28"/>
  <c r="I50" i="31"/>
  <c r="F99" i="28"/>
  <c r="F51" i="31"/>
  <c r="K51" i="31"/>
  <c r="E21" i="28"/>
  <c r="I21" i="28"/>
  <c r="E25" i="28"/>
  <c r="I25" i="28"/>
  <c r="I37" i="28"/>
  <c r="H44" i="28"/>
  <c r="H48" i="28"/>
  <c r="E49" i="28"/>
  <c r="I49" i="28"/>
  <c r="H56" i="28"/>
  <c r="H8" i="31"/>
  <c r="E57" i="28"/>
  <c r="E9" i="31"/>
  <c r="I57" i="28"/>
  <c r="I9" i="31"/>
  <c r="F58" i="28"/>
  <c r="F10" i="31"/>
  <c r="G59" i="28"/>
  <c r="G11" i="31"/>
  <c r="H60" i="28"/>
  <c r="H12" i="31"/>
  <c r="E61" i="28"/>
  <c r="E13" i="31"/>
  <c r="I61" i="28"/>
  <c r="I13" i="31"/>
  <c r="F62" i="28"/>
  <c r="F14" i="31"/>
  <c r="G63" i="28"/>
  <c r="G15" i="31"/>
  <c r="D20" i="31"/>
  <c r="H68" i="28"/>
  <c r="H20" i="31"/>
  <c r="E69" i="28"/>
  <c r="E21" i="31"/>
  <c r="I69" i="28"/>
  <c r="I21" i="31"/>
  <c r="F70" i="28"/>
  <c r="F22" i="31"/>
  <c r="K22" i="31"/>
  <c r="G71" i="28"/>
  <c r="G23" i="31"/>
  <c r="D24" i="31"/>
  <c r="H72" i="28"/>
  <c r="H24" i="31"/>
  <c r="E73" i="28"/>
  <c r="E25" i="31"/>
  <c r="I73" i="28"/>
  <c r="I25" i="31"/>
  <c r="F74" i="28"/>
  <c r="F26" i="31"/>
  <c r="K26" i="31"/>
  <c r="G75" i="28"/>
  <c r="G27" i="31"/>
  <c r="D32" i="31"/>
  <c r="H80" i="28"/>
  <c r="H32" i="31"/>
  <c r="E81" i="28"/>
  <c r="E33" i="31"/>
  <c r="I81" i="28"/>
  <c r="I33" i="31"/>
  <c r="F82" i="28"/>
  <c r="F34" i="31"/>
  <c r="K34" i="31"/>
  <c r="G83" i="28"/>
  <c r="G35" i="31"/>
  <c r="D36" i="31"/>
  <c r="H84" i="28"/>
  <c r="H36" i="31"/>
  <c r="E85" i="28"/>
  <c r="E37" i="31"/>
  <c r="I85" i="28"/>
  <c r="I37" i="31"/>
  <c r="F86" i="28"/>
  <c r="F38" i="31"/>
  <c r="K38" i="31"/>
  <c r="G87" i="28"/>
  <c r="G39" i="31"/>
  <c r="D44" i="31"/>
  <c r="H92" i="28"/>
  <c r="H44" i="31"/>
  <c r="E93" i="28"/>
  <c r="E45" i="31"/>
  <c r="I93" i="28"/>
  <c r="I45" i="31"/>
  <c r="F94" i="28"/>
  <c r="F46" i="31"/>
  <c r="K46" i="31"/>
  <c r="G95" i="28"/>
  <c r="G47" i="31"/>
  <c r="D48" i="31"/>
  <c r="H96" i="28"/>
  <c r="H48" i="31"/>
  <c r="E97" i="28"/>
  <c r="E49" i="31"/>
  <c r="I97" i="28"/>
  <c r="I49" i="31"/>
  <c r="F98" i="28"/>
  <c r="F50" i="31"/>
  <c r="K50" i="31"/>
  <c r="G99" i="28"/>
  <c r="G51" i="31"/>
  <c r="E20" i="30"/>
  <c r="I20" i="30"/>
  <c r="F21" i="30"/>
  <c r="K21" i="30"/>
  <c r="G22" i="30"/>
  <c r="D23" i="30"/>
  <c r="H23" i="30"/>
  <c r="E24" i="30"/>
  <c r="I24" i="30"/>
  <c r="F25" i="30"/>
  <c r="K25" i="30"/>
  <c r="G26" i="30"/>
  <c r="D27" i="30"/>
  <c r="H27" i="30"/>
  <c r="E32" i="30"/>
  <c r="I32" i="30"/>
  <c r="F33" i="30"/>
  <c r="K33" i="30"/>
  <c r="G34" i="30"/>
  <c r="D35" i="30"/>
  <c r="H35" i="30"/>
  <c r="E36" i="30"/>
  <c r="I36" i="30"/>
  <c r="F37" i="30"/>
  <c r="K37" i="30"/>
  <c r="G38" i="30"/>
  <c r="D39" i="30"/>
  <c r="H39" i="30"/>
  <c r="E44" i="30"/>
  <c r="I44" i="30"/>
  <c r="F45" i="30"/>
  <c r="K45" i="30"/>
  <c r="G46" i="30"/>
  <c r="D47" i="30"/>
  <c r="H47" i="30"/>
  <c r="E48" i="30"/>
  <c r="I48" i="30"/>
  <c r="F49" i="30"/>
  <c r="K49" i="30"/>
  <c r="G50" i="30"/>
  <c r="D51" i="30"/>
  <c r="H51" i="30"/>
  <c r="F20" i="30"/>
  <c r="K20" i="30"/>
  <c r="G21" i="30"/>
  <c r="D22" i="30"/>
  <c r="H22" i="30"/>
  <c r="E23" i="30"/>
  <c r="I23" i="30"/>
  <c r="F24" i="30"/>
  <c r="K24" i="30"/>
  <c r="G25" i="30"/>
  <c r="D26" i="30"/>
  <c r="H26" i="30"/>
  <c r="E27" i="30"/>
  <c r="I27" i="30"/>
  <c r="F32" i="30"/>
  <c r="K32" i="30"/>
  <c r="G33" i="30"/>
  <c r="D34" i="30"/>
  <c r="H34" i="30"/>
  <c r="E35" i="30"/>
  <c r="I35" i="30"/>
  <c r="F36" i="30"/>
  <c r="K36" i="30"/>
  <c r="G37" i="30"/>
  <c r="D38" i="30"/>
  <c r="H38" i="30"/>
  <c r="E39" i="30"/>
  <c r="I39" i="30"/>
  <c r="F44" i="30"/>
  <c r="K44" i="30"/>
  <c r="G45" i="30"/>
  <c r="D46" i="30"/>
  <c r="H46" i="30"/>
  <c r="E47" i="30"/>
  <c r="I47" i="30"/>
  <c r="F48" i="30"/>
  <c r="K48" i="30"/>
  <c r="G49" i="30"/>
  <c r="D50" i="30"/>
  <c r="H50" i="30"/>
  <c r="E51" i="30"/>
  <c r="I51" i="30"/>
  <c r="G20" i="30"/>
  <c r="D21" i="30"/>
  <c r="H21" i="30"/>
  <c r="E22" i="30"/>
  <c r="I22" i="30"/>
  <c r="F23" i="30"/>
  <c r="K23" i="30"/>
  <c r="G24" i="30"/>
  <c r="D25" i="30"/>
  <c r="H25" i="30"/>
  <c r="E26" i="30"/>
  <c r="I26" i="30"/>
  <c r="F27" i="30"/>
  <c r="K27" i="30"/>
  <c r="G32" i="30"/>
  <c r="D33" i="30"/>
  <c r="H33" i="30"/>
  <c r="E34" i="30"/>
  <c r="I34" i="30"/>
  <c r="F35" i="30"/>
  <c r="K35" i="30"/>
  <c r="G36" i="30"/>
  <c r="D37" i="30"/>
  <c r="H37" i="30"/>
  <c r="E38" i="30"/>
  <c r="I38" i="30"/>
  <c r="F39" i="30"/>
  <c r="K39" i="30"/>
  <c r="G44" i="30"/>
  <c r="D45" i="30"/>
  <c r="H45" i="30"/>
  <c r="E46" i="30"/>
  <c r="I46" i="30"/>
  <c r="F47" i="30"/>
  <c r="K47" i="30"/>
  <c r="G48" i="30"/>
  <c r="D49" i="30"/>
  <c r="H49" i="30"/>
  <c r="E50" i="30"/>
  <c r="I50" i="30"/>
  <c r="F51" i="30"/>
  <c r="K51" i="30"/>
  <c r="D20" i="30"/>
  <c r="H20" i="30"/>
  <c r="E21" i="30"/>
  <c r="I21" i="30"/>
  <c r="F22" i="30"/>
  <c r="K22" i="30"/>
  <c r="G23" i="30"/>
  <c r="D24" i="30"/>
  <c r="H24" i="30"/>
  <c r="E25" i="30"/>
  <c r="I25" i="30"/>
  <c r="F26" i="30"/>
  <c r="K26" i="30"/>
  <c r="G27" i="30"/>
  <c r="D32" i="30"/>
  <c r="H32" i="30"/>
  <c r="E33" i="30"/>
  <c r="I33" i="30"/>
  <c r="F34" i="30"/>
  <c r="K34" i="30"/>
  <c r="G35" i="30"/>
  <c r="D36" i="30"/>
  <c r="H36" i="30"/>
  <c r="E37" i="30"/>
  <c r="I37" i="30"/>
  <c r="F38" i="30"/>
  <c r="K38" i="30"/>
  <c r="G39" i="30"/>
  <c r="D44" i="30"/>
  <c r="H44" i="30"/>
  <c r="E45" i="30"/>
  <c r="I45" i="30"/>
  <c r="F46" i="30"/>
  <c r="K46" i="30"/>
  <c r="G47" i="30"/>
  <c r="D48" i="30"/>
  <c r="H48" i="30"/>
  <c r="E49" i="30"/>
  <c r="I49" i="30"/>
  <c r="F50" i="30"/>
  <c r="K50" i="30"/>
  <c r="G51" i="30"/>
  <c r="D83" i="34"/>
  <c r="H56" i="34"/>
  <c r="D56" i="34"/>
  <c r="F52" i="34"/>
  <c r="F56" i="34"/>
  <c r="D54" i="34"/>
  <c r="K52" i="34"/>
  <c r="H52" i="34"/>
  <c r="P72" i="34"/>
  <c r="H53" i="34"/>
  <c r="F53" i="34"/>
  <c r="K58" i="34"/>
  <c r="D58" i="34"/>
  <c r="I86" i="34"/>
  <c r="G86" i="34"/>
  <c r="E86" i="34"/>
  <c r="K85" i="34"/>
  <c r="D85" i="34"/>
  <c r="I57" i="34"/>
  <c r="G57" i="34"/>
  <c r="E57" i="34"/>
  <c r="K56" i="34"/>
  <c r="I55" i="34"/>
  <c r="G55" i="34"/>
  <c r="E55" i="34"/>
  <c r="K54" i="34"/>
  <c r="D87" i="34"/>
  <c r="F86" i="34"/>
  <c r="D74" i="34"/>
  <c r="P71" i="34"/>
  <c r="I83" i="34"/>
  <c r="G83" i="34"/>
  <c r="H57" i="34"/>
  <c r="F57" i="34"/>
  <c r="D57" i="34"/>
  <c r="H55" i="34"/>
  <c r="H54" i="34"/>
  <c r="F54" i="34"/>
  <c r="I87" i="34"/>
  <c r="G87" i="34"/>
  <c r="K86" i="34"/>
  <c r="P70" i="34"/>
  <c r="G81" i="34"/>
  <c r="H58" i="34"/>
  <c r="F58" i="34"/>
  <c r="K87" i="34"/>
  <c r="I84" i="34"/>
  <c r="G84" i="34"/>
  <c r="E84" i="34"/>
  <c r="K83" i="34"/>
  <c r="N55" i="34"/>
  <c r="J20" i="25"/>
  <c r="D20" i="28"/>
  <c r="J24" i="25"/>
  <c r="D24" i="28"/>
  <c r="J32" i="25"/>
  <c r="D32" i="28"/>
  <c r="J36" i="25"/>
  <c r="D36" i="28"/>
  <c r="J44" i="25"/>
  <c r="D44" i="28"/>
  <c r="J48" i="25"/>
  <c r="D48" i="28"/>
  <c r="J56" i="25"/>
  <c r="D56" i="28"/>
  <c r="J60" i="25"/>
  <c r="D60" i="28"/>
  <c r="J68" i="25"/>
  <c r="J20" i="31"/>
  <c r="D68" i="28"/>
  <c r="J72" i="25"/>
  <c r="J24" i="31"/>
  <c r="D72" i="28"/>
  <c r="J80" i="25"/>
  <c r="J32" i="31"/>
  <c r="D80" i="28"/>
  <c r="J84" i="25"/>
  <c r="J36" i="31"/>
  <c r="D84" i="28"/>
  <c r="J92" i="25"/>
  <c r="J44" i="31"/>
  <c r="D92" i="28"/>
  <c r="J96" i="25"/>
  <c r="J48" i="31"/>
  <c r="D96" i="28"/>
  <c r="J21" i="23"/>
  <c r="J22" i="23"/>
  <c r="J26" i="23"/>
  <c r="J56" i="23"/>
  <c r="J58" i="23"/>
  <c r="J60" i="23"/>
  <c r="J45" i="23"/>
  <c r="J49" i="23"/>
  <c r="J27" i="23"/>
  <c r="J32" i="23"/>
  <c r="J36" i="23"/>
  <c r="J44" i="23"/>
  <c r="J62" i="23"/>
  <c r="J68" i="23"/>
  <c r="J69" i="23"/>
  <c r="J73" i="23"/>
  <c r="J81" i="23"/>
  <c r="J85" i="23"/>
  <c r="J93" i="23"/>
  <c r="J97" i="23"/>
  <c r="J98" i="23"/>
  <c r="J51" i="25"/>
  <c r="J63" i="25"/>
  <c r="J23" i="25"/>
  <c r="J27" i="25"/>
  <c r="J39" i="25"/>
  <c r="J47" i="25"/>
  <c r="J59" i="25"/>
  <c r="J95" i="25"/>
  <c r="J22" i="25"/>
  <c r="J26" i="25"/>
  <c r="J34" i="25"/>
  <c r="J38" i="25"/>
  <c r="J46" i="25"/>
  <c r="J50" i="25"/>
  <c r="J58" i="25"/>
  <c r="J62" i="25"/>
  <c r="J70" i="25"/>
  <c r="J74" i="25"/>
  <c r="J26" i="31"/>
  <c r="J82" i="25"/>
  <c r="J34" i="31"/>
  <c r="J86" i="25"/>
  <c r="J38" i="31"/>
  <c r="J94" i="25"/>
  <c r="J46" i="31"/>
  <c r="J98" i="25"/>
  <c r="J35" i="25"/>
  <c r="J71" i="25"/>
  <c r="J75" i="25"/>
  <c r="J83" i="25"/>
  <c r="J87" i="25"/>
  <c r="J99" i="25"/>
  <c r="J21" i="25"/>
  <c r="J25" i="25"/>
  <c r="J33" i="25"/>
  <c r="J37" i="25"/>
  <c r="J45" i="25"/>
  <c r="J49" i="25"/>
  <c r="J57" i="25"/>
  <c r="J61" i="25"/>
  <c r="J69" i="25"/>
  <c r="J21" i="31"/>
  <c r="J73" i="25"/>
  <c r="J25" i="31"/>
  <c r="J81" i="25"/>
  <c r="J33" i="31"/>
  <c r="J85" i="25"/>
  <c r="J37" i="31"/>
  <c r="J93" i="25"/>
  <c r="J45" i="31"/>
  <c r="J97" i="25"/>
  <c r="J49" i="31"/>
  <c r="J20" i="23"/>
  <c r="J25" i="23"/>
  <c r="J35" i="23"/>
  <c r="J39" i="23"/>
  <c r="J48" i="23"/>
  <c r="J57" i="23"/>
  <c r="J63" i="23"/>
  <c r="J72" i="23"/>
  <c r="J80" i="23"/>
  <c r="J84" i="23"/>
  <c r="J92" i="23"/>
  <c r="J96" i="23"/>
  <c r="J99" i="23"/>
  <c r="J24" i="23"/>
  <c r="J34" i="23"/>
  <c r="J38" i="23"/>
  <c r="J47" i="23"/>
  <c r="J51" i="23"/>
  <c r="J61" i="23"/>
  <c r="J71" i="23"/>
  <c r="J75" i="23"/>
  <c r="J83" i="23"/>
  <c r="J87" i="23"/>
  <c r="J95" i="23"/>
  <c r="J23" i="23"/>
  <c r="J33" i="23"/>
  <c r="J37" i="23"/>
  <c r="J46" i="23"/>
  <c r="J50" i="23"/>
  <c r="J59" i="23"/>
  <c r="J70" i="23"/>
  <c r="J74" i="23"/>
  <c r="J82" i="23"/>
  <c r="J86" i="23"/>
  <c r="J94" i="23"/>
  <c r="P59" i="34"/>
  <c r="F55" i="34"/>
  <c r="E52" i="34"/>
  <c r="I58" i="34"/>
  <c r="G58" i="34"/>
  <c r="K57" i="34"/>
  <c r="I54" i="34"/>
  <c r="G54" i="34"/>
  <c r="O88" i="34"/>
  <c r="E87" i="34"/>
  <c r="E85" i="34"/>
  <c r="E83" i="34"/>
  <c r="G53" i="34"/>
  <c r="I82" i="34"/>
  <c r="E82" i="34"/>
  <c r="Q72" i="34"/>
  <c r="D55" i="34"/>
  <c r="I52" i="34"/>
  <c r="P58" i="34"/>
  <c r="P56" i="34"/>
  <c r="I56" i="34"/>
  <c r="G56" i="34"/>
  <c r="K55" i="34"/>
  <c r="G52" i="34"/>
  <c r="E58" i="34"/>
  <c r="E56" i="34"/>
  <c r="E54" i="34"/>
  <c r="I53" i="34"/>
  <c r="E53" i="34"/>
  <c r="M85" i="21"/>
  <c r="R78" i="21"/>
  <c r="S78" i="21"/>
  <c r="E69" i="21"/>
  <c r="F69" i="21"/>
  <c r="G69" i="21"/>
  <c r="H69" i="21"/>
  <c r="I69" i="21"/>
  <c r="J69" i="21"/>
  <c r="K69" i="21"/>
  <c r="L69" i="21"/>
  <c r="M69" i="21"/>
  <c r="N69" i="21"/>
  <c r="O69" i="21"/>
  <c r="P69" i="21"/>
  <c r="Q69" i="21"/>
  <c r="R69" i="21"/>
  <c r="S69" i="21"/>
  <c r="D69" i="21"/>
  <c r="J22" i="31"/>
  <c r="J36" i="30"/>
  <c r="J27" i="31"/>
  <c r="M57" i="34"/>
  <c r="O54" i="34"/>
  <c r="J45" i="34"/>
  <c r="P41" i="34"/>
  <c r="H74" i="34"/>
  <c r="D45" i="34"/>
  <c r="H45" i="34"/>
  <c r="P42" i="34"/>
  <c r="P52" i="34"/>
  <c r="P53" i="34"/>
  <c r="P57" i="34"/>
  <c r="N56" i="34"/>
  <c r="P44" i="34"/>
  <c r="P67" i="34"/>
  <c r="L74" i="34"/>
  <c r="R74" i="34"/>
  <c r="F74" i="34"/>
  <c r="N74" i="34"/>
  <c r="R45" i="34"/>
  <c r="P43" i="34"/>
  <c r="P40" i="34"/>
  <c r="J74" i="34"/>
  <c r="N45" i="34"/>
  <c r="L45" i="34"/>
  <c r="J52" i="34"/>
  <c r="F45" i="34"/>
  <c r="P39" i="34"/>
  <c r="N53" i="34"/>
  <c r="J50" i="31"/>
  <c r="N57" i="34"/>
  <c r="J44" i="30"/>
  <c r="J21" i="30"/>
  <c r="J8" i="30"/>
  <c r="J56" i="30"/>
  <c r="J13" i="30"/>
  <c r="J61" i="30"/>
  <c r="J12" i="30"/>
  <c r="J60" i="30"/>
  <c r="I74" i="34"/>
  <c r="N81" i="34"/>
  <c r="N83" i="34"/>
  <c r="N86" i="34"/>
  <c r="N84" i="34"/>
  <c r="N85" i="34"/>
  <c r="N82" i="34"/>
  <c r="Q44" i="34"/>
  <c r="J58" i="34"/>
  <c r="J13" i="31"/>
  <c r="J61" i="31"/>
  <c r="J45" i="30"/>
  <c r="J81" i="34"/>
  <c r="O85" i="34"/>
  <c r="O84" i="34"/>
  <c r="O81" i="34"/>
  <c r="O86" i="34"/>
  <c r="O83" i="34"/>
  <c r="O87" i="34"/>
  <c r="E88" i="34"/>
  <c r="M84" i="34"/>
  <c r="M83" i="34"/>
  <c r="M81" i="34"/>
  <c r="Q42" i="34"/>
  <c r="J56" i="34"/>
  <c r="J9" i="31"/>
  <c r="J57" i="31"/>
  <c r="J10" i="30"/>
  <c r="J58" i="30"/>
  <c r="O74" i="34"/>
  <c r="I88" i="34"/>
  <c r="Q85" i="34"/>
  <c r="Q86" i="34"/>
  <c r="P38" i="34"/>
  <c r="K45" i="34"/>
  <c r="J12" i="31"/>
  <c r="J60" i="31"/>
  <c r="N59" i="34"/>
  <c r="I59" i="34"/>
  <c r="J26" i="30"/>
  <c r="J15" i="31"/>
  <c r="J63" i="31"/>
  <c r="P55" i="34"/>
  <c r="E74" i="34"/>
  <c r="D88" i="34"/>
  <c r="L85" i="34"/>
  <c r="L81" i="34"/>
  <c r="J14" i="30"/>
  <c r="J62" i="30"/>
  <c r="S45" i="34"/>
  <c r="K59" i="34"/>
  <c r="J15" i="30"/>
  <c r="J63" i="30"/>
  <c r="J8" i="31"/>
  <c r="J56" i="31"/>
  <c r="M74" i="34"/>
  <c r="P86" i="34"/>
  <c r="P81" i="34"/>
  <c r="P83" i="34"/>
  <c r="J11" i="30"/>
  <c r="J59" i="30"/>
  <c r="J9" i="30"/>
  <c r="J57" i="30"/>
  <c r="J14" i="31"/>
  <c r="J62" i="31"/>
  <c r="N88" i="34"/>
  <c r="J53" i="34"/>
  <c r="J10" i="31"/>
  <c r="J58" i="31"/>
  <c r="J11" i="31"/>
  <c r="J59" i="31"/>
  <c r="D59" i="34"/>
  <c r="L55" i="34"/>
  <c r="L53" i="34"/>
  <c r="L54" i="34"/>
  <c r="L57" i="34"/>
  <c r="L56" i="34"/>
  <c r="S74" i="34"/>
  <c r="K88" i="34"/>
  <c r="J39" i="31"/>
  <c r="Q84" i="34"/>
  <c r="Q83" i="34"/>
  <c r="Q88" i="34"/>
  <c r="Q87" i="34"/>
  <c r="F59" i="34"/>
  <c r="D54" i="21"/>
  <c r="D52" i="34"/>
  <c r="E45" i="34"/>
  <c r="Q38" i="34"/>
  <c r="Q53" i="34"/>
  <c r="O45" i="34"/>
  <c r="J85" i="34"/>
  <c r="Q71" i="34"/>
  <c r="H59" i="34"/>
  <c r="J57" i="34"/>
  <c r="Q43" i="34"/>
  <c r="L59" i="34"/>
  <c r="M54" i="34"/>
  <c r="G45" i="34"/>
  <c r="J54" i="34"/>
  <c r="Q40" i="34"/>
  <c r="L52" i="34"/>
  <c r="J22" i="30"/>
  <c r="G88" i="34"/>
  <c r="K74" i="34"/>
  <c r="J83" i="34"/>
  <c r="Q69" i="34"/>
  <c r="L58" i="34"/>
  <c r="N58" i="34"/>
  <c r="I45" i="34"/>
  <c r="J84" i="34"/>
  <c r="Q70" i="34"/>
  <c r="Q39" i="34"/>
  <c r="J55" i="34"/>
  <c r="Q41" i="34"/>
  <c r="Q56" i="34"/>
  <c r="J38" i="30"/>
  <c r="Q67" i="34"/>
  <c r="J87" i="34"/>
  <c r="Q73" i="34"/>
  <c r="J82" i="34"/>
  <c r="Q68" i="34"/>
  <c r="P54" i="34"/>
  <c r="M45" i="34"/>
  <c r="N87" i="34"/>
  <c r="M87" i="34"/>
  <c r="G74" i="34"/>
  <c r="J35" i="30"/>
  <c r="J47" i="30"/>
  <c r="J23" i="30"/>
  <c r="J48" i="30"/>
  <c r="J24" i="30"/>
  <c r="J49" i="30"/>
  <c r="J35" i="31"/>
  <c r="J51" i="31"/>
  <c r="J23" i="31"/>
  <c r="J47" i="31"/>
  <c r="J37" i="30"/>
  <c r="J25" i="30"/>
  <c r="J46" i="30"/>
  <c r="J39" i="30"/>
  <c r="J33" i="30"/>
  <c r="J34" i="30"/>
  <c r="J27" i="30"/>
  <c r="J51" i="30"/>
  <c r="J32" i="30"/>
  <c r="J50" i="30"/>
  <c r="J20" i="30"/>
  <c r="Q55" i="34"/>
  <c r="M86" i="34"/>
  <c r="G59" i="34"/>
  <c r="Q57" i="34"/>
  <c r="J86" i="34"/>
  <c r="Q59" i="34"/>
  <c r="Q54" i="34"/>
  <c r="Q58" i="34"/>
  <c r="M88" i="34"/>
  <c r="M85" i="34"/>
  <c r="N54" i="34"/>
  <c r="N52" i="34"/>
  <c r="O82" i="34"/>
  <c r="O53" i="34"/>
  <c r="L84" i="34"/>
  <c r="L88" i="34"/>
  <c r="L82" i="34"/>
  <c r="L86" i="34"/>
  <c r="L83" i="34"/>
  <c r="L87" i="34"/>
  <c r="Q81" i="34"/>
  <c r="P82" i="34"/>
  <c r="P84" i="34"/>
  <c r="P88" i="34"/>
  <c r="P85" i="34"/>
  <c r="F88" i="34"/>
  <c r="P87" i="34"/>
  <c r="Q82" i="34"/>
  <c r="O58" i="34"/>
  <c r="Q52" i="34"/>
  <c r="E59" i="34"/>
  <c r="M52" i="34"/>
  <c r="M55" i="34"/>
  <c r="M56" i="34"/>
  <c r="M58" i="34"/>
  <c r="O56" i="34"/>
  <c r="M59" i="34"/>
  <c r="O52" i="34"/>
  <c r="O55" i="34"/>
  <c r="O57" i="34"/>
  <c r="O59" i="34"/>
  <c r="R48" i="21"/>
  <c r="S48" i="21"/>
  <c r="M55" i="21"/>
  <c r="E39" i="21"/>
  <c r="F39" i="21"/>
  <c r="G39" i="21"/>
  <c r="H39" i="21"/>
  <c r="I39" i="21"/>
  <c r="J39" i="21"/>
  <c r="K39" i="21"/>
  <c r="L39" i="21"/>
  <c r="M39" i="21"/>
  <c r="N39" i="21"/>
  <c r="O39" i="21"/>
  <c r="P39" i="21"/>
  <c r="Q39" i="21"/>
  <c r="R39" i="21"/>
  <c r="S39" i="21"/>
  <c r="D39" i="21"/>
  <c r="E10" i="21"/>
  <c r="F10" i="21"/>
  <c r="G10" i="21"/>
  <c r="H10" i="21"/>
  <c r="I10" i="21"/>
  <c r="J10" i="21"/>
  <c r="K10" i="21"/>
  <c r="L10" i="21"/>
  <c r="M10" i="21"/>
  <c r="N10" i="21"/>
  <c r="O10" i="21"/>
  <c r="P10" i="21"/>
  <c r="Q10" i="21"/>
  <c r="R10" i="21"/>
  <c r="S10" i="21"/>
  <c r="D10" i="21"/>
  <c r="P45" i="34"/>
  <c r="P46" i="34"/>
  <c r="Q88" i="21"/>
  <c r="Q74" i="34"/>
  <c r="J88" i="34"/>
  <c r="Q45" i="34"/>
  <c r="J59" i="34"/>
  <c r="F46" i="34"/>
  <c r="H46" i="34"/>
  <c r="D46" i="34"/>
  <c r="H75" i="34"/>
  <c r="P74" i="34"/>
  <c r="L46" i="34"/>
  <c r="N46" i="34"/>
  <c r="J46" i="34"/>
  <c r="D75" i="34"/>
  <c r="N75" i="34"/>
  <c r="J75" i="34"/>
  <c r="F75" i="34"/>
  <c r="L75" i="34"/>
  <c r="P75" i="34"/>
  <c r="E75" i="34"/>
  <c r="I75" i="34"/>
  <c r="M75" i="34"/>
  <c r="Q75" i="34"/>
  <c r="G75" i="34"/>
  <c r="K75" i="34"/>
  <c r="O75" i="34"/>
  <c r="K46" i="34"/>
  <c r="E46" i="34"/>
  <c r="I46" i="34"/>
  <c r="M46" i="34"/>
  <c r="Q46" i="34"/>
  <c r="G46" i="34"/>
  <c r="O46" i="34"/>
  <c r="D70" i="21"/>
  <c r="E70" i="21"/>
  <c r="F70" i="21"/>
  <c r="G70" i="21"/>
  <c r="H70" i="21"/>
  <c r="I70" i="21"/>
  <c r="J70" i="21"/>
  <c r="K70" i="21"/>
  <c r="L70" i="21"/>
  <c r="M70" i="21"/>
  <c r="N70" i="21"/>
  <c r="O70" i="21"/>
  <c r="R70" i="21"/>
  <c r="S70" i="21"/>
  <c r="D71" i="21"/>
  <c r="E71" i="21"/>
  <c r="F71" i="21"/>
  <c r="G71" i="21"/>
  <c r="H71" i="21"/>
  <c r="I71" i="21"/>
  <c r="J71" i="21"/>
  <c r="K71" i="21"/>
  <c r="L71" i="21"/>
  <c r="M71" i="21"/>
  <c r="N71" i="21"/>
  <c r="O71" i="21"/>
  <c r="R71" i="21"/>
  <c r="S71" i="21"/>
  <c r="D72" i="21"/>
  <c r="E72" i="21"/>
  <c r="F72" i="21"/>
  <c r="G72" i="21"/>
  <c r="H72" i="21"/>
  <c r="I72" i="21"/>
  <c r="J72" i="21"/>
  <c r="K72" i="21"/>
  <c r="L72" i="21"/>
  <c r="M72" i="21"/>
  <c r="N72" i="21"/>
  <c r="O72" i="21"/>
  <c r="R72" i="21"/>
  <c r="S72" i="21"/>
  <c r="D73" i="21"/>
  <c r="E73" i="21"/>
  <c r="F73" i="21"/>
  <c r="G73" i="21"/>
  <c r="I73" i="21"/>
  <c r="J73" i="21"/>
  <c r="K73" i="21"/>
  <c r="L73" i="21"/>
  <c r="M73" i="21"/>
  <c r="N73" i="21"/>
  <c r="O73" i="21"/>
  <c r="Q73" i="21"/>
  <c r="R73" i="21"/>
  <c r="S73" i="21"/>
  <c r="D74" i="21"/>
  <c r="E74" i="21"/>
  <c r="F74" i="21"/>
  <c r="G74" i="21"/>
  <c r="H74" i="21"/>
  <c r="I74" i="21"/>
  <c r="J74" i="21"/>
  <c r="K74" i="21"/>
  <c r="L74" i="21"/>
  <c r="M74" i="21"/>
  <c r="N74" i="21"/>
  <c r="O74" i="21"/>
  <c r="S74" i="21"/>
  <c r="D75" i="21"/>
  <c r="E75" i="21"/>
  <c r="G75" i="21"/>
  <c r="H75" i="21"/>
  <c r="I75" i="21"/>
  <c r="K75" i="21"/>
  <c r="L75" i="21"/>
  <c r="O75" i="21"/>
  <c r="R75" i="21"/>
  <c r="S75" i="21"/>
  <c r="D76" i="21"/>
  <c r="E76" i="21"/>
  <c r="F76" i="21"/>
  <c r="G76" i="21"/>
  <c r="H76" i="21"/>
  <c r="I76" i="21"/>
  <c r="J76" i="21"/>
  <c r="K76" i="21"/>
  <c r="L76" i="21"/>
  <c r="M76" i="21"/>
  <c r="N76" i="21"/>
  <c r="O76" i="21"/>
  <c r="R76" i="21"/>
  <c r="S76" i="21"/>
  <c r="S46" i="21"/>
  <c r="R46" i="21"/>
  <c r="O46" i="21"/>
  <c r="N46" i="21"/>
  <c r="M46" i="21"/>
  <c r="L46" i="21"/>
  <c r="K46" i="21"/>
  <c r="J46" i="21"/>
  <c r="I46" i="21"/>
  <c r="H46" i="21"/>
  <c r="G46" i="21"/>
  <c r="F46" i="21"/>
  <c r="E46" i="21"/>
  <c r="S45" i="21"/>
  <c r="R45" i="21"/>
  <c r="N45" i="21"/>
  <c r="M45" i="21"/>
  <c r="L45" i="21"/>
  <c r="K45" i="21"/>
  <c r="J45" i="21"/>
  <c r="I45" i="21"/>
  <c r="H45" i="21"/>
  <c r="E45" i="21"/>
  <c r="D45" i="21"/>
  <c r="S44" i="21"/>
  <c r="R44" i="21"/>
  <c r="N44" i="21"/>
  <c r="M44" i="21"/>
  <c r="L44" i="21"/>
  <c r="K44" i="21"/>
  <c r="J44" i="21"/>
  <c r="I44" i="21"/>
  <c r="H44" i="21"/>
  <c r="F44" i="21"/>
  <c r="E44" i="21"/>
  <c r="S43" i="21"/>
  <c r="R43" i="21"/>
  <c r="O43" i="21"/>
  <c r="N43" i="21"/>
  <c r="M43" i="21"/>
  <c r="L43" i="21"/>
  <c r="K43" i="21"/>
  <c r="I43" i="21"/>
  <c r="H43" i="21"/>
  <c r="G43" i="21"/>
  <c r="D43" i="21"/>
  <c r="S42" i="21"/>
  <c r="O42" i="21"/>
  <c r="N42" i="21"/>
  <c r="M42" i="21"/>
  <c r="L42" i="21"/>
  <c r="K42" i="21"/>
  <c r="H42" i="21"/>
  <c r="F42" i="21"/>
  <c r="E42" i="21"/>
  <c r="D42" i="21"/>
  <c r="S41" i="21"/>
  <c r="R41" i="21"/>
  <c r="O41" i="21"/>
  <c r="M41" i="21"/>
  <c r="L41" i="21"/>
  <c r="I41" i="21"/>
  <c r="H41" i="21"/>
  <c r="E41" i="21"/>
  <c r="D41" i="21"/>
  <c r="S40" i="21"/>
  <c r="O40" i="21"/>
  <c r="N40" i="21"/>
  <c r="K40" i="21"/>
  <c r="J40" i="21"/>
  <c r="G40" i="21"/>
  <c r="F40" i="21"/>
  <c r="S16" i="34"/>
  <c r="I89" i="21"/>
  <c r="N75" i="21"/>
  <c r="G89" i="21"/>
  <c r="J75" i="21"/>
  <c r="E89" i="21"/>
  <c r="F75" i="21"/>
  <c r="K88" i="21"/>
  <c r="R74" i="21"/>
  <c r="F87" i="21"/>
  <c r="H73" i="21"/>
  <c r="Q75" i="21"/>
  <c r="M75" i="21"/>
  <c r="P74" i="21"/>
  <c r="D47" i="21"/>
  <c r="D40" i="21"/>
  <c r="H47" i="21"/>
  <c r="H40" i="21"/>
  <c r="L47" i="21"/>
  <c r="L40" i="21"/>
  <c r="R47" i="21"/>
  <c r="R40" i="21"/>
  <c r="F41" i="21"/>
  <c r="J41" i="21"/>
  <c r="N41" i="21"/>
  <c r="R42" i="21"/>
  <c r="F43" i="21"/>
  <c r="J43" i="21"/>
  <c r="P44" i="21"/>
  <c r="D44" i="21"/>
  <c r="P46" i="21"/>
  <c r="D46" i="21"/>
  <c r="G42" i="21"/>
  <c r="E43" i="21"/>
  <c r="E40" i="21"/>
  <c r="M40" i="21"/>
  <c r="G41" i="21"/>
  <c r="I42" i="21"/>
  <c r="O45" i="21"/>
  <c r="G44" i="21"/>
  <c r="O44" i="21"/>
  <c r="I40" i="21"/>
  <c r="K41" i="21"/>
  <c r="J42" i="21"/>
  <c r="F89" i="21"/>
  <c r="D89" i="21"/>
  <c r="I87" i="21"/>
  <c r="G87" i="21"/>
  <c r="D87" i="21"/>
  <c r="Q71" i="21"/>
  <c r="K90" i="21"/>
  <c r="P87" i="21"/>
  <c r="I85" i="21"/>
  <c r="E85" i="21"/>
  <c r="K84" i="21"/>
  <c r="P88" i="21"/>
  <c r="P85" i="21"/>
  <c r="L84" i="21"/>
  <c r="P89" i="21"/>
  <c r="P86" i="21"/>
  <c r="Q72" i="21"/>
  <c r="F85" i="21"/>
  <c r="D85" i="21"/>
  <c r="P90" i="21"/>
  <c r="Q76" i="21"/>
  <c r="E87" i="21"/>
  <c r="K86" i="21"/>
  <c r="P84" i="21"/>
  <c r="I90" i="21"/>
  <c r="G90" i="21"/>
  <c r="E90" i="21"/>
  <c r="K89" i="21"/>
  <c r="F88" i="21"/>
  <c r="D88" i="21"/>
  <c r="G86" i="21"/>
  <c r="E86" i="21"/>
  <c r="K85" i="21"/>
  <c r="Q70" i="21"/>
  <c r="F84" i="21"/>
  <c r="F90" i="21"/>
  <c r="D90" i="21"/>
  <c r="I88" i="21"/>
  <c r="G88" i="21"/>
  <c r="E88" i="21"/>
  <c r="K87" i="21"/>
  <c r="F86" i="21"/>
  <c r="D86" i="21"/>
  <c r="I84" i="21"/>
  <c r="G84" i="21"/>
  <c r="E84" i="21"/>
  <c r="O56" i="21"/>
  <c r="P76" i="21"/>
  <c r="N77" i="21"/>
  <c r="P72" i="21"/>
  <c r="R77" i="21"/>
  <c r="F77" i="21"/>
  <c r="G85" i="21"/>
  <c r="I86" i="21"/>
  <c r="J77" i="21"/>
  <c r="J47" i="21"/>
  <c r="F55" i="21"/>
  <c r="H55" i="21"/>
  <c r="K55" i="21"/>
  <c r="K57" i="21"/>
  <c r="K59" i="21"/>
  <c r="P42" i="21"/>
  <c r="K54" i="21"/>
  <c r="E55" i="21"/>
  <c r="G55" i="21"/>
  <c r="K56" i="21"/>
  <c r="K58" i="21"/>
  <c r="K60" i="21"/>
  <c r="F47" i="21"/>
  <c r="N47" i="21"/>
  <c r="P41" i="21"/>
  <c r="P43" i="21"/>
  <c r="P45" i="21"/>
  <c r="Q40" i="21"/>
  <c r="Q41" i="21"/>
  <c r="Q43" i="21"/>
  <c r="N55" i="21"/>
  <c r="P55" i="21"/>
  <c r="G54" i="21"/>
  <c r="I55" i="21"/>
  <c r="D56" i="21"/>
  <c r="H56" i="21"/>
  <c r="F57" i="21"/>
  <c r="D58" i="21"/>
  <c r="H58" i="21"/>
  <c r="F59" i="21"/>
  <c r="D60" i="21"/>
  <c r="H60" i="21"/>
  <c r="H54" i="21"/>
  <c r="E56" i="21"/>
  <c r="I56" i="21"/>
  <c r="G57" i="21"/>
  <c r="E58" i="21"/>
  <c r="I58" i="21"/>
  <c r="G59" i="21"/>
  <c r="E60" i="21"/>
  <c r="I60" i="21"/>
  <c r="H12" i="34"/>
  <c r="G47" i="21"/>
  <c r="O47" i="21"/>
  <c r="E54" i="21"/>
  <c r="I54" i="21"/>
  <c r="F56" i="21"/>
  <c r="D57" i="21"/>
  <c r="H57" i="21"/>
  <c r="F58" i="21"/>
  <c r="D59" i="21"/>
  <c r="H59" i="21"/>
  <c r="F60" i="21"/>
  <c r="F54" i="21"/>
  <c r="D55" i="21"/>
  <c r="G56" i="21"/>
  <c r="E57" i="21"/>
  <c r="I57" i="21"/>
  <c r="G58" i="21"/>
  <c r="E59" i="21"/>
  <c r="I59" i="21"/>
  <c r="G60" i="21"/>
  <c r="L77" i="21"/>
  <c r="S77" i="21"/>
  <c r="P70" i="21"/>
  <c r="E114" i="34"/>
  <c r="D114" i="34"/>
  <c r="E110" i="34"/>
  <c r="D110" i="34"/>
  <c r="E111" i="34"/>
  <c r="E112" i="34"/>
  <c r="E108" i="34"/>
  <c r="D111" i="34"/>
  <c r="D112" i="34"/>
  <c r="D113" i="34"/>
  <c r="F16" i="34"/>
  <c r="N14" i="34"/>
  <c r="N15" i="21"/>
  <c r="F14" i="34"/>
  <c r="R14" i="21"/>
  <c r="N12" i="34"/>
  <c r="N13" i="21"/>
  <c r="K17" i="21"/>
  <c r="K15" i="21"/>
  <c r="O14" i="21"/>
  <c r="S13" i="21"/>
  <c r="L13" i="21"/>
  <c r="K13" i="21"/>
  <c r="H17" i="21"/>
  <c r="L16" i="21"/>
  <c r="H16" i="21"/>
  <c r="D15" i="34"/>
  <c r="H14" i="34"/>
  <c r="H15" i="21"/>
  <c r="S14" i="21"/>
  <c r="O13" i="21"/>
  <c r="F12" i="34"/>
  <c r="M17" i="21"/>
  <c r="D13" i="34"/>
  <c r="L17" i="21"/>
  <c r="H10" i="34"/>
  <c r="I14" i="21"/>
  <c r="I17" i="21"/>
  <c r="S15" i="21"/>
  <c r="M16" i="21"/>
  <c r="I16" i="21"/>
  <c r="M14" i="21"/>
  <c r="M13" i="21"/>
  <c r="H14" i="21"/>
  <c r="L14" i="21"/>
  <c r="J16" i="21"/>
  <c r="J17" i="21"/>
  <c r="K16" i="21"/>
  <c r="I15" i="21"/>
  <c r="J13" i="21"/>
  <c r="O15" i="21"/>
  <c r="R13" i="21"/>
  <c r="J15" i="21"/>
  <c r="R15" i="21"/>
  <c r="N14" i="21"/>
  <c r="L10" i="34"/>
  <c r="S12" i="34"/>
  <c r="O11" i="34"/>
  <c r="E11" i="34"/>
  <c r="M14" i="34"/>
  <c r="K16" i="34"/>
  <c r="I13" i="34"/>
  <c r="K14" i="34"/>
  <c r="K12" i="34"/>
  <c r="E10" i="34"/>
  <c r="D23" i="34"/>
  <c r="S14" i="34"/>
  <c r="O13" i="34"/>
  <c r="G13" i="34"/>
  <c r="K13" i="34"/>
  <c r="J26" i="34"/>
  <c r="I12" i="34"/>
  <c r="H26" i="21"/>
  <c r="D17" i="21"/>
  <c r="D16" i="34"/>
  <c r="R12" i="21"/>
  <c r="R11" i="34"/>
  <c r="S13" i="34"/>
  <c r="L16" i="34"/>
  <c r="E16" i="21"/>
  <c r="E15" i="34"/>
  <c r="I15" i="34"/>
  <c r="L12" i="21"/>
  <c r="L11" i="34"/>
  <c r="L14" i="34"/>
  <c r="R11" i="21"/>
  <c r="R10" i="34"/>
  <c r="R16" i="34"/>
  <c r="I11" i="21"/>
  <c r="I10" i="34"/>
  <c r="G16" i="21"/>
  <c r="G15" i="34"/>
  <c r="G12" i="21"/>
  <c r="G11" i="34"/>
  <c r="G13" i="21"/>
  <c r="G12" i="34"/>
  <c r="N13" i="34"/>
  <c r="N16" i="34"/>
  <c r="N11" i="21"/>
  <c r="N10" i="34"/>
  <c r="K11" i="21"/>
  <c r="K10" i="34"/>
  <c r="H15" i="34"/>
  <c r="O12" i="34"/>
  <c r="E17" i="21"/>
  <c r="E16" i="34"/>
  <c r="O16" i="34"/>
  <c r="I12" i="21"/>
  <c r="I11" i="34"/>
  <c r="E13" i="21"/>
  <c r="E12" i="34"/>
  <c r="M13" i="34"/>
  <c r="D12" i="21"/>
  <c r="D11" i="34"/>
  <c r="J15" i="34"/>
  <c r="G17" i="21"/>
  <c r="G16" i="34"/>
  <c r="F14" i="21"/>
  <c r="F13" i="34"/>
  <c r="N12" i="21"/>
  <c r="N11" i="34"/>
  <c r="F12" i="21"/>
  <c r="F11" i="34"/>
  <c r="D10" i="34"/>
  <c r="M12" i="21"/>
  <c r="M11" i="34"/>
  <c r="N15" i="34"/>
  <c r="R15" i="34"/>
  <c r="S15" i="34"/>
  <c r="L12" i="34"/>
  <c r="L15" i="34"/>
  <c r="M16" i="34"/>
  <c r="G11" i="21"/>
  <c r="G10" i="34"/>
  <c r="E15" i="21"/>
  <c r="E14" i="34"/>
  <c r="J16" i="34"/>
  <c r="J12" i="34"/>
  <c r="G15" i="21"/>
  <c r="G14" i="34"/>
  <c r="F16" i="21"/>
  <c r="F15" i="34"/>
  <c r="R13" i="34"/>
  <c r="J11" i="21"/>
  <c r="J10" i="34"/>
  <c r="D15" i="21"/>
  <c r="D14" i="34"/>
  <c r="H16" i="34"/>
  <c r="D13" i="21"/>
  <c r="D12" i="34"/>
  <c r="F11" i="21"/>
  <c r="F10" i="34"/>
  <c r="S12" i="21"/>
  <c r="S11" i="34"/>
  <c r="I16" i="34"/>
  <c r="O11" i="21"/>
  <c r="O10" i="34"/>
  <c r="M12" i="34"/>
  <c r="H13" i="34"/>
  <c r="I14" i="34"/>
  <c r="K12" i="21"/>
  <c r="K11" i="34"/>
  <c r="O14" i="34"/>
  <c r="O15" i="34"/>
  <c r="M11" i="21"/>
  <c r="M10" i="34"/>
  <c r="E14" i="21"/>
  <c r="E13" i="34"/>
  <c r="R14" i="34"/>
  <c r="M15" i="34"/>
  <c r="S11" i="21"/>
  <c r="S10" i="34"/>
  <c r="H12" i="21"/>
  <c r="H11" i="34"/>
  <c r="L13" i="34"/>
  <c r="K15" i="34"/>
  <c r="J13" i="34"/>
  <c r="R12" i="34"/>
  <c r="J12" i="21"/>
  <c r="J11" i="34"/>
  <c r="J14" i="34"/>
  <c r="L18" i="21"/>
  <c r="O55" i="21"/>
  <c r="L86" i="21"/>
  <c r="Q91" i="21"/>
  <c r="O77" i="21"/>
  <c r="M91" i="21"/>
  <c r="G77" i="21"/>
  <c r="J88" i="21"/>
  <c r="Q74" i="21"/>
  <c r="J87" i="21"/>
  <c r="P73" i="21"/>
  <c r="D91" i="21"/>
  <c r="D77" i="21"/>
  <c r="J89" i="21"/>
  <c r="P75" i="21"/>
  <c r="P91" i="21"/>
  <c r="M77" i="21"/>
  <c r="J85" i="21"/>
  <c r="P71" i="21"/>
  <c r="L91" i="21"/>
  <c r="E77" i="21"/>
  <c r="O91" i="21"/>
  <c r="K77" i="21"/>
  <c r="F91" i="21"/>
  <c r="H77" i="21"/>
  <c r="N91" i="21"/>
  <c r="I77" i="21"/>
  <c r="G61" i="21"/>
  <c r="O54" i="21"/>
  <c r="N58" i="21"/>
  <c r="I47" i="21"/>
  <c r="J58" i="21"/>
  <c r="Q44" i="21"/>
  <c r="L59" i="21"/>
  <c r="E47" i="21"/>
  <c r="L55" i="21"/>
  <c r="K61" i="21"/>
  <c r="S47" i="21"/>
  <c r="J60" i="21"/>
  <c r="Q46" i="21"/>
  <c r="J56" i="21"/>
  <c r="Q42" i="21"/>
  <c r="O59" i="21"/>
  <c r="K47" i="21"/>
  <c r="D48" i="21"/>
  <c r="P40" i="21"/>
  <c r="P59" i="21"/>
  <c r="M47" i="21"/>
  <c r="J59" i="21"/>
  <c r="Q45" i="21"/>
  <c r="F17" i="21"/>
  <c r="O12" i="21"/>
  <c r="F13" i="21"/>
  <c r="H11" i="21"/>
  <c r="E12" i="21"/>
  <c r="D16" i="21"/>
  <c r="G14" i="21"/>
  <c r="D14" i="21"/>
  <c r="L11" i="21"/>
  <c r="F15" i="21"/>
  <c r="Q77" i="21"/>
  <c r="L88" i="21"/>
  <c r="L87" i="21"/>
  <c r="J86" i="21"/>
  <c r="J90" i="21"/>
  <c r="L85" i="21"/>
  <c r="L90" i="21"/>
  <c r="L89" i="21"/>
  <c r="M88" i="21"/>
  <c r="M87" i="21"/>
  <c r="O90" i="21"/>
  <c r="N85" i="21"/>
  <c r="M86" i="21"/>
  <c r="M89" i="21"/>
  <c r="N84" i="21"/>
  <c r="O88" i="21"/>
  <c r="O87" i="21"/>
  <c r="M84" i="21"/>
  <c r="N88" i="21"/>
  <c r="O86" i="21"/>
  <c r="O89" i="21"/>
  <c r="E91" i="21"/>
  <c r="O85" i="21"/>
  <c r="Q87" i="21"/>
  <c r="O84" i="21"/>
  <c r="M90" i="21"/>
  <c r="Q86" i="21"/>
  <c r="Q89" i="21"/>
  <c r="G91" i="21"/>
  <c r="K91" i="21"/>
  <c r="I91" i="21"/>
  <c r="Q85" i="21"/>
  <c r="N86" i="21"/>
  <c r="N89" i="21"/>
  <c r="Q84" i="21"/>
  <c r="Q90" i="21"/>
  <c r="N87" i="21"/>
  <c r="N90" i="21"/>
  <c r="O58" i="21"/>
  <c r="O60" i="21"/>
  <c r="O61" i="21"/>
  <c r="N59" i="21"/>
  <c r="N60" i="21"/>
  <c r="L60" i="21"/>
  <c r="O57" i="21"/>
  <c r="L57" i="21"/>
  <c r="N18" i="21"/>
  <c r="F78" i="21"/>
  <c r="J84" i="21"/>
  <c r="J57" i="21"/>
  <c r="J55" i="21"/>
  <c r="Q61" i="21"/>
  <c r="I61" i="21"/>
  <c r="Q59" i="21"/>
  <c r="Q55" i="21"/>
  <c r="M61" i="21"/>
  <c r="E61" i="21"/>
  <c r="P61" i="21"/>
  <c r="H61" i="21"/>
  <c r="M58" i="21"/>
  <c r="M59" i="21"/>
  <c r="P54" i="21"/>
  <c r="M60" i="21"/>
  <c r="Q57" i="21"/>
  <c r="N61" i="21"/>
  <c r="F61" i="21"/>
  <c r="Q47" i="21"/>
  <c r="J54" i="21"/>
  <c r="Q56" i="21"/>
  <c r="P58" i="21"/>
  <c r="N54" i="21"/>
  <c r="P57" i="21"/>
  <c r="Q54" i="21"/>
  <c r="P56" i="21"/>
  <c r="M57" i="21"/>
  <c r="L61" i="21"/>
  <c r="D61" i="21"/>
  <c r="L54" i="21"/>
  <c r="Q58" i="21"/>
  <c r="M56" i="21"/>
  <c r="P60" i="21"/>
  <c r="L58" i="21"/>
  <c r="Q60" i="21"/>
  <c r="N57" i="21"/>
  <c r="M54" i="21"/>
  <c r="L56" i="21"/>
  <c r="N56" i="21"/>
  <c r="K78" i="21"/>
  <c r="P78" i="21"/>
  <c r="D78" i="21"/>
  <c r="N78" i="21"/>
  <c r="L78" i="21"/>
  <c r="E113" i="34"/>
  <c r="D115" i="34"/>
  <c r="E115" i="34"/>
  <c r="M18" i="21"/>
  <c r="Q14" i="21"/>
  <c r="Q13" i="21"/>
  <c r="Q17" i="21"/>
  <c r="I18" i="21"/>
  <c r="Q15" i="21"/>
  <c r="O18" i="21"/>
  <c r="Q16" i="21"/>
  <c r="J17" i="34"/>
  <c r="J18" i="21"/>
  <c r="P14" i="21"/>
  <c r="P13" i="21"/>
  <c r="R18" i="21"/>
  <c r="P16" i="21"/>
  <c r="K18" i="21"/>
  <c r="P17" i="21"/>
  <c r="H18" i="21"/>
  <c r="S18" i="21"/>
  <c r="P15" i="21"/>
  <c r="H25" i="34"/>
  <c r="J27" i="21"/>
  <c r="Q16" i="34"/>
  <c r="I17" i="34"/>
  <c r="Q15" i="34"/>
  <c r="Q14" i="34"/>
  <c r="Q11" i="34"/>
  <c r="M17" i="34"/>
  <c r="O17" i="34"/>
  <c r="D24" i="21"/>
  <c r="F18" i="21"/>
  <c r="F17" i="34"/>
  <c r="G18" i="21"/>
  <c r="G17" i="34"/>
  <c r="Q13" i="34"/>
  <c r="D18" i="21"/>
  <c r="D17" i="34"/>
  <c r="J24" i="21"/>
  <c r="J23" i="34"/>
  <c r="D30" i="21"/>
  <c r="D29" i="34"/>
  <c r="N30" i="21"/>
  <c r="N29" i="34"/>
  <c r="L27" i="21"/>
  <c r="L26" i="34"/>
  <c r="L26" i="21"/>
  <c r="L25" i="34"/>
  <c r="R28" i="21"/>
  <c r="R27" i="34"/>
  <c r="R26" i="21"/>
  <c r="R25" i="34"/>
  <c r="L24" i="21"/>
  <c r="L23" i="34"/>
  <c r="F27" i="21"/>
  <c r="F26" i="34"/>
  <c r="D29" i="21"/>
  <c r="D28" i="34"/>
  <c r="D25" i="21"/>
  <c r="D24" i="34"/>
  <c r="F26" i="21"/>
  <c r="F25" i="34"/>
  <c r="J26" i="21"/>
  <c r="J25" i="34"/>
  <c r="N27" i="21"/>
  <c r="N26" i="34"/>
  <c r="F24" i="21"/>
  <c r="F23" i="34"/>
  <c r="P16" i="34"/>
  <c r="F25" i="21"/>
  <c r="F24" i="34"/>
  <c r="L17" i="34"/>
  <c r="Q11" i="21"/>
  <c r="Q10" i="34"/>
  <c r="E18" i="21"/>
  <c r="E17" i="34"/>
  <c r="R27" i="21"/>
  <c r="R26" i="34"/>
  <c r="L30" i="21"/>
  <c r="L29" i="34"/>
  <c r="H25" i="21"/>
  <c r="H24" i="34"/>
  <c r="D26" i="21"/>
  <c r="D25" i="34"/>
  <c r="N24" i="21"/>
  <c r="N23" i="34"/>
  <c r="J28" i="21"/>
  <c r="J27" i="34"/>
  <c r="L25" i="21"/>
  <c r="L24" i="34"/>
  <c r="F29" i="21"/>
  <c r="F28" i="34"/>
  <c r="N29" i="21"/>
  <c r="N28" i="34"/>
  <c r="R29" i="21"/>
  <c r="R28" i="34"/>
  <c r="R24" i="21"/>
  <c r="R23" i="34"/>
  <c r="P15" i="34"/>
  <c r="H30" i="21"/>
  <c r="H29" i="34"/>
  <c r="J29" i="21"/>
  <c r="J28" i="34"/>
  <c r="L27" i="34"/>
  <c r="H27" i="21"/>
  <c r="H26" i="34"/>
  <c r="F28" i="21"/>
  <c r="F27" i="34"/>
  <c r="D27" i="21"/>
  <c r="D26" i="34"/>
  <c r="N28" i="21"/>
  <c r="N27" i="34"/>
  <c r="J30" i="21"/>
  <c r="J29" i="34"/>
  <c r="H24" i="21"/>
  <c r="H23" i="34"/>
  <c r="H28" i="21"/>
  <c r="H27" i="34"/>
  <c r="N25" i="21"/>
  <c r="N24" i="34"/>
  <c r="N26" i="21"/>
  <c r="N25" i="34"/>
  <c r="R30" i="21"/>
  <c r="R29" i="34"/>
  <c r="H17" i="34"/>
  <c r="P12" i="21"/>
  <c r="P11" i="34"/>
  <c r="S17" i="34"/>
  <c r="P14" i="34"/>
  <c r="Q12" i="34"/>
  <c r="P11" i="21"/>
  <c r="P10" i="34"/>
  <c r="P13" i="34"/>
  <c r="P12" i="34"/>
  <c r="L29" i="21"/>
  <c r="L28" i="34"/>
  <c r="D28" i="21"/>
  <c r="D27" i="34"/>
  <c r="R17" i="34"/>
  <c r="N17" i="34"/>
  <c r="R25" i="21"/>
  <c r="R24" i="34"/>
  <c r="K17" i="34"/>
  <c r="H29" i="21"/>
  <c r="H28" i="34"/>
  <c r="F30" i="21"/>
  <c r="F29" i="34"/>
  <c r="J25" i="21"/>
  <c r="J24" i="34"/>
  <c r="G78" i="21"/>
  <c r="M78" i="21"/>
  <c r="E78" i="21"/>
  <c r="H78" i="21"/>
  <c r="O78" i="21"/>
  <c r="Q78" i="21"/>
  <c r="J91" i="21"/>
  <c r="P77" i="21"/>
  <c r="J78" i="21"/>
  <c r="I78" i="21"/>
  <c r="P48" i="21"/>
  <c r="P47" i="21"/>
  <c r="J48" i="21"/>
  <c r="L48" i="21"/>
  <c r="F48" i="21"/>
  <c r="N48" i="21"/>
  <c r="H48" i="21"/>
  <c r="Q12" i="21"/>
  <c r="Q48" i="21"/>
  <c r="J61" i="21"/>
  <c r="E48" i="21"/>
  <c r="K48" i="21"/>
  <c r="I48" i="21"/>
  <c r="O48" i="21"/>
  <c r="M48" i="21"/>
  <c r="G48" i="21"/>
  <c r="P18" i="21"/>
  <c r="L108" i="34"/>
  <c r="Q18" i="21"/>
  <c r="P24" i="21"/>
  <c r="P23" i="34"/>
  <c r="N31" i="21"/>
  <c r="N30" i="34"/>
  <c r="D31" i="21"/>
  <c r="D30" i="34"/>
  <c r="P27" i="21"/>
  <c r="P26" i="34"/>
  <c r="P17" i="34"/>
  <c r="J31" i="21"/>
  <c r="J30" i="34"/>
  <c r="P30" i="21"/>
  <c r="P29" i="34"/>
  <c r="P29" i="21"/>
  <c r="P28" i="34"/>
  <c r="P25" i="21"/>
  <c r="P24" i="34"/>
  <c r="Q17" i="34"/>
  <c r="P26" i="21"/>
  <c r="P25" i="34"/>
  <c r="F31" i="21"/>
  <c r="F30" i="34"/>
  <c r="L31" i="21"/>
  <c r="L30" i="34"/>
  <c r="P28" i="21"/>
  <c r="P27" i="34"/>
  <c r="H31" i="21"/>
  <c r="H30" i="34"/>
  <c r="R31" i="21"/>
  <c r="R30" i="34"/>
  <c r="M112" i="34"/>
  <c r="I112" i="34"/>
  <c r="L114" i="34"/>
  <c r="H114" i="34"/>
  <c r="M108" i="34"/>
  <c r="I108" i="34"/>
  <c r="L113" i="34"/>
  <c r="H113" i="34"/>
  <c r="L110" i="34"/>
  <c r="H110" i="34"/>
  <c r="L112" i="34"/>
  <c r="H112" i="34"/>
  <c r="M115" i="34"/>
  <c r="I115" i="34"/>
  <c r="M111" i="34"/>
  <c r="I111" i="34"/>
  <c r="M110" i="34"/>
  <c r="I110" i="34"/>
  <c r="L115" i="34"/>
  <c r="H115" i="34"/>
  <c r="L111" i="34"/>
  <c r="H111" i="34"/>
  <c r="M114" i="34"/>
  <c r="I114" i="34"/>
  <c r="M113" i="34"/>
  <c r="I113" i="34"/>
  <c r="P31" i="21"/>
  <c r="P30" i="34"/>
  <c r="K26" i="26"/>
  <c r="I26" i="26"/>
  <c r="H26" i="26"/>
  <c r="G26" i="26"/>
  <c r="E26" i="26"/>
  <c r="D26" i="26"/>
  <c r="I25" i="26"/>
  <c r="H25" i="26"/>
  <c r="G25" i="26"/>
  <c r="F25" i="26"/>
  <c r="D25" i="26"/>
  <c r="G24" i="26"/>
  <c r="F24" i="26"/>
  <c r="D24" i="26"/>
  <c r="K23" i="26"/>
  <c r="F23" i="26"/>
  <c r="D23" i="26"/>
  <c r="I22" i="26"/>
  <c r="E22" i="26"/>
  <c r="D22" i="26"/>
  <c r="K21" i="26"/>
  <c r="H21" i="26"/>
  <c r="E21" i="26"/>
  <c r="D21" i="26"/>
  <c r="K20" i="26"/>
  <c r="I20" i="26"/>
  <c r="G20" i="26"/>
  <c r="F20" i="26"/>
  <c r="E20" i="26"/>
  <c r="D20" i="26"/>
  <c r="H20" i="26"/>
  <c r="F21" i="26"/>
  <c r="G21" i="26"/>
  <c r="I21" i="26"/>
  <c r="F22" i="26"/>
  <c r="G22" i="26"/>
  <c r="H22" i="26"/>
  <c r="K22" i="26"/>
  <c r="E23" i="26"/>
  <c r="G23" i="26"/>
  <c r="H23" i="26"/>
  <c r="I23" i="26"/>
  <c r="E24" i="26"/>
  <c r="H24" i="26"/>
  <c r="I24" i="26"/>
  <c r="K24" i="26"/>
  <c r="E25" i="26"/>
  <c r="K25" i="26"/>
  <c r="F26" i="26"/>
  <c r="J22" i="26"/>
  <c r="J23" i="26"/>
  <c r="G27" i="26"/>
  <c r="K38" i="26"/>
  <c r="I38" i="26"/>
  <c r="F38" i="26"/>
  <c r="E38" i="26"/>
  <c r="D38" i="26"/>
  <c r="I37" i="26"/>
  <c r="H37" i="26"/>
  <c r="G37" i="26"/>
  <c r="E37" i="26"/>
  <c r="D37" i="26"/>
  <c r="K36" i="26"/>
  <c r="G36" i="26"/>
  <c r="F36" i="26"/>
  <c r="D36" i="26"/>
  <c r="K35" i="26"/>
  <c r="I35" i="26"/>
  <c r="H35" i="26"/>
  <c r="E35" i="26"/>
  <c r="D35" i="26"/>
  <c r="K34" i="26"/>
  <c r="I34" i="26"/>
  <c r="G34" i="26"/>
  <c r="F34" i="26"/>
  <c r="D34" i="26"/>
  <c r="I33" i="26"/>
  <c r="H33" i="26"/>
  <c r="G33" i="26"/>
  <c r="E33" i="26"/>
  <c r="D33" i="26"/>
  <c r="K32" i="26"/>
  <c r="I32" i="26"/>
  <c r="H32" i="26"/>
  <c r="F32" i="26"/>
  <c r="E32" i="26"/>
  <c r="D32" i="26"/>
  <c r="I27" i="26"/>
  <c r="K33" i="26"/>
  <c r="E36" i="26"/>
  <c r="F37" i="26"/>
  <c r="G38" i="26"/>
  <c r="H38" i="26"/>
  <c r="E34" i="26"/>
  <c r="F35" i="26"/>
  <c r="H36" i="26"/>
  <c r="F33" i="26"/>
  <c r="I36" i="26"/>
  <c r="K37" i="26"/>
  <c r="D27" i="26"/>
  <c r="J21" i="26"/>
  <c r="H34" i="26"/>
  <c r="F27" i="26"/>
  <c r="G32" i="26"/>
  <c r="G35" i="26"/>
  <c r="J24" i="26"/>
  <c r="J25" i="26"/>
  <c r="J26" i="26"/>
  <c r="J20" i="26"/>
  <c r="E8" i="10"/>
  <c r="K27" i="26"/>
  <c r="H27" i="26"/>
  <c r="E27" i="26"/>
  <c r="J38" i="26"/>
  <c r="J37" i="26"/>
  <c r="J34" i="26"/>
  <c r="J32" i="26"/>
  <c r="J33" i="26"/>
  <c r="J35" i="26"/>
  <c r="J36" i="26"/>
  <c r="E8" i="8"/>
  <c r="J27" i="26"/>
  <c r="K50" i="26"/>
  <c r="E39" i="26"/>
  <c r="F39" i="26"/>
  <c r="H39" i="26"/>
  <c r="D39" i="26"/>
  <c r="K39" i="26"/>
  <c r="I44" i="26"/>
  <c r="G50" i="26"/>
  <c r="E48" i="26"/>
  <c r="D47" i="26"/>
  <c r="F49" i="26"/>
  <c r="E45" i="26"/>
  <c r="F46" i="26"/>
  <c r="K45" i="26"/>
  <c r="D44" i="26"/>
  <c r="H44" i="26"/>
  <c r="K46" i="26"/>
  <c r="D48" i="26"/>
  <c r="E49" i="26"/>
  <c r="G47" i="26"/>
  <c r="G39" i="26"/>
  <c r="I39" i="26"/>
  <c r="F50" i="26"/>
  <c r="I45" i="26"/>
  <c r="E50" i="26"/>
  <c r="D49" i="26"/>
  <c r="K47" i="26"/>
  <c r="I46" i="26"/>
  <c r="H45" i="26"/>
  <c r="G44" i="26"/>
  <c r="D50" i="26"/>
  <c r="K48" i="26"/>
  <c r="I47" i="26"/>
  <c r="H46" i="26"/>
  <c r="G45" i="26"/>
  <c r="F44" i="26"/>
  <c r="H48" i="26"/>
  <c r="K49" i="26"/>
  <c r="I48" i="26"/>
  <c r="H47" i="26"/>
  <c r="G46" i="26"/>
  <c r="F45" i="26"/>
  <c r="E44" i="26"/>
  <c r="I49" i="26"/>
  <c r="I50" i="26"/>
  <c r="H49" i="26"/>
  <c r="G48" i="26"/>
  <c r="F47" i="26"/>
  <c r="E46" i="26"/>
  <c r="D45" i="26"/>
  <c r="H50" i="26"/>
  <c r="G49" i="26"/>
  <c r="F48" i="26"/>
  <c r="E47" i="26"/>
  <c r="D46" i="26"/>
  <c r="K44" i="26"/>
  <c r="J47" i="26"/>
  <c r="J45" i="26"/>
  <c r="J49" i="26"/>
  <c r="I62" i="26"/>
  <c r="H62" i="26"/>
  <c r="G62" i="26"/>
  <c r="F62" i="26"/>
  <c r="E62" i="26"/>
  <c r="D62" i="26"/>
  <c r="K61" i="26"/>
  <c r="H61" i="26"/>
  <c r="E61" i="26"/>
  <c r="D61" i="26"/>
  <c r="K60" i="26"/>
  <c r="E60" i="26"/>
  <c r="D60" i="26"/>
  <c r="K59" i="26"/>
  <c r="I59" i="26"/>
  <c r="H59" i="26"/>
  <c r="F59" i="26"/>
  <c r="K58" i="26"/>
  <c r="I58" i="26"/>
  <c r="H58" i="26"/>
  <c r="E58" i="26"/>
  <c r="K57" i="26"/>
  <c r="H57" i="26"/>
  <c r="G57" i="26"/>
  <c r="F57" i="26"/>
  <c r="D56" i="26"/>
  <c r="J50" i="26"/>
  <c r="E56" i="26"/>
  <c r="F56" i="26"/>
  <c r="G56" i="26"/>
  <c r="H56" i="26"/>
  <c r="D57" i="26"/>
  <c r="I57" i="26"/>
  <c r="G58" i="26"/>
  <c r="G60" i="26"/>
  <c r="I60" i="26"/>
  <c r="D51" i="26"/>
  <c r="F51" i="26"/>
  <c r="G51" i="26"/>
  <c r="H51" i="26"/>
  <c r="I51" i="26"/>
  <c r="J39" i="26"/>
  <c r="J44" i="26"/>
  <c r="J46" i="26"/>
  <c r="J48" i="26"/>
  <c r="H88" i="21"/>
  <c r="H85" i="34"/>
  <c r="H89" i="21"/>
  <c r="H86" i="34"/>
  <c r="H86" i="21"/>
  <c r="H83" i="34"/>
  <c r="H84" i="21"/>
  <c r="H81" i="34"/>
  <c r="H87" i="21"/>
  <c r="H84" i="34"/>
  <c r="H85" i="21"/>
  <c r="H82" i="34"/>
  <c r="H90" i="21"/>
  <c r="H87" i="34"/>
  <c r="K56" i="26"/>
  <c r="D58" i="26"/>
  <c r="E59" i="26"/>
  <c r="F60" i="26"/>
  <c r="G61" i="26"/>
  <c r="E57" i="26"/>
  <c r="E9" i="32"/>
  <c r="K62" i="26"/>
  <c r="D59" i="26"/>
  <c r="F61" i="26"/>
  <c r="J62" i="26"/>
  <c r="D63" i="26"/>
  <c r="F63" i="26"/>
  <c r="E63" i="26"/>
  <c r="G63" i="26"/>
  <c r="K63" i="26"/>
  <c r="K15" i="32"/>
  <c r="I63" i="26"/>
  <c r="E51" i="26"/>
  <c r="K51" i="26"/>
  <c r="I56" i="26"/>
  <c r="I61" i="26"/>
  <c r="H60" i="26"/>
  <c r="G59" i="26"/>
  <c r="F58" i="26"/>
  <c r="I12" i="32"/>
  <c r="I60" i="32"/>
  <c r="K9" i="32"/>
  <c r="K57" i="32"/>
  <c r="F14" i="32"/>
  <c r="F62" i="32"/>
  <c r="K12" i="32"/>
  <c r="K60" i="32"/>
  <c r="F13" i="32"/>
  <c r="F61" i="32"/>
  <c r="D12" i="32"/>
  <c r="D60" i="32"/>
  <c r="F9" i="32"/>
  <c r="F57" i="32"/>
  <c r="D13" i="32"/>
  <c r="D61" i="32"/>
  <c r="E12" i="32"/>
  <c r="E60" i="32"/>
  <c r="K63" i="32"/>
  <c r="D11" i="32"/>
  <c r="D59" i="32"/>
  <c r="I10" i="32"/>
  <c r="I58" i="32"/>
  <c r="G14" i="32"/>
  <c r="G62" i="32"/>
  <c r="G8" i="32"/>
  <c r="G56" i="32"/>
  <c r="G12" i="32"/>
  <c r="G60" i="32"/>
  <c r="H11" i="32"/>
  <c r="H59" i="32"/>
  <c r="E10" i="32"/>
  <c r="E58" i="32"/>
  <c r="K13" i="32"/>
  <c r="K61" i="32"/>
  <c r="K10" i="32"/>
  <c r="K58" i="32"/>
  <c r="I11" i="32"/>
  <c r="I59" i="32"/>
  <c r="G9" i="32"/>
  <c r="G57" i="32"/>
  <c r="E13" i="32"/>
  <c r="E61" i="32"/>
  <c r="H9" i="32"/>
  <c r="H57" i="32"/>
  <c r="G10" i="32"/>
  <c r="G58" i="32"/>
  <c r="H8" i="32"/>
  <c r="H56" i="32"/>
  <c r="K11" i="32"/>
  <c r="K59" i="32"/>
  <c r="E8" i="32"/>
  <c r="E56" i="32"/>
  <c r="I9" i="32"/>
  <c r="I57" i="32"/>
  <c r="I14" i="32"/>
  <c r="I62" i="32"/>
  <c r="H14" i="32"/>
  <c r="H62" i="32"/>
  <c r="D8" i="32"/>
  <c r="D56" i="32"/>
  <c r="F11" i="32"/>
  <c r="F59" i="32"/>
  <c r="D9" i="32"/>
  <c r="D57" i="32"/>
  <c r="E14" i="32"/>
  <c r="E62" i="32"/>
  <c r="D14" i="32"/>
  <c r="D62" i="32"/>
  <c r="H10" i="32"/>
  <c r="H58" i="32"/>
  <c r="F8" i="32"/>
  <c r="F56" i="32"/>
  <c r="H13" i="32"/>
  <c r="H61" i="32"/>
  <c r="H91" i="21"/>
  <c r="H88" i="34"/>
  <c r="J61" i="26"/>
  <c r="J59" i="26"/>
  <c r="J60" i="26"/>
  <c r="H63" i="26"/>
  <c r="J56" i="26"/>
  <c r="J58" i="26"/>
  <c r="J51" i="26"/>
  <c r="J57" i="26"/>
  <c r="F15" i="32"/>
  <c r="F63" i="32"/>
  <c r="G15" i="32"/>
  <c r="G63" i="32"/>
  <c r="E11" i="32"/>
  <c r="E59" i="32"/>
  <c r="D10" i="32"/>
  <c r="D58" i="32"/>
  <c r="D15" i="32"/>
  <c r="D63" i="32"/>
  <c r="E15" i="32"/>
  <c r="E63" i="32"/>
  <c r="F12" i="32"/>
  <c r="F60" i="32"/>
  <c r="I13" i="32"/>
  <c r="I61" i="32"/>
  <c r="F10" i="32"/>
  <c r="F58" i="32"/>
  <c r="H12" i="32"/>
  <c r="H60" i="32"/>
  <c r="I8" i="32"/>
  <c r="I56" i="32"/>
  <c r="K8" i="32"/>
  <c r="K56" i="32"/>
  <c r="G11" i="32"/>
  <c r="G59" i="32"/>
  <c r="E57" i="32"/>
  <c r="J14" i="32"/>
  <c r="J62" i="32"/>
  <c r="I15" i="32"/>
  <c r="I63" i="32"/>
  <c r="G13" i="32"/>
  <c r="G61" i="32"/>
  <c r="K14" i="32"/>
  <c r="K62" i="32"/>
  <c r="G74" i="26"/>
  <c r="E74" i="26"/>
  <c r="H73" i="26"/>
  <c r="F73" i="26"/>
  <c r="E73" i="26"/>
  <c r="D73" i="26"/>
  <c r="G72" i="26"/>
  <c r="K71" i="26"/>
  <c r="H71" i="26"/>
  <c r="F71" i="26"/>
  <c r="D71" i="26"/>
  <c r="K70" i="26"/>
  <c r="I70" i="26"/>
  <c r="E70" i="26"/>
  <c r="K69" i="26"/>
  <c r="H69" i="26"/>
  <c r="G69" i="26"/>
  <c r="K68" i="26"/>
  <c r="I68" i="26"/>
  <c r="G71" i="26"/>
  <c r="I73" i="26"/>
  <c r="F70" i="26"/>
  <c r="D69" i="26"/>
  <c r="H72" i="26"/>
  <c r="H24" i="32"/>
  <c r="D68" i="26"/>
  <c r="D20" i="32"/>
  <c r="E68" i="26"/>
  <c r="F68" i="26"/>
  <c r="F20" i="32"/>
  <c r="G68" i="26"/>
  <c r="E69" i="26"/>
  <c r="E21" i="32"/>
  <c r="E72" i="26"/>
  <c r="I74" i="26"/>
  <c r="K74" i="26"/>
  <c r="K26" i="32"/>
  <c r="J63" i="26"/>
  <c r="J12" i="32"/>
  <c r="J60" i="32"/>
  <c r="J11" i="32"/>
  <c r="J59" i="32"/>
  <c r="J13" i="32"/>
  <c r="J61" i="32"/>
  <c r="H21" i="32"/>
  <c r="I22" i="32"/>
  <c r="J10" i="32"/>
  <c r="J58" i="32"/>
  <c r="J9" i="32"/>
  <c r="J57" i="32"/>
  <c r="H15" i="32"/>
  <c r="H63" i="32"/>
  <c r="K20" i="32"/>
  <c r="J8" i="32"/>
  <c r="J56" i="32"/>
  <c r="E22" i="32"/>
  <c r="F23" i="32"/>
  <c r="K23" i="32"/>
  <c r="G24" i="32"/>
  <c r="D25" i="32"/>
  <c r="E26" i="32"/>
  <c r="G20" i="32"/>
  <c r="D21" i="32"/>
  <c r="F22" i="32"/>
  <c r="K22" i="32"/>
  <c r="G23" i="32"/>
  <c r="E25" i="32"/>
  <c r="I25" i="32"/>
  <c r="H25" i="32"/>
  <c r="I26" i="32"/>
  <c r="K21" i="32"/>
  <c r="D23" i="32"/>
  <c r="H23" i="32"/>
  <c r="E24" i="32"/>
  <c r="F25" i="32"/>
  <c r="G26" i="32"/>
  <c r="E20" i="32"/>
  <c r="I20" i="32"/>
  <c r="G21" i="32"/>
  <c r="G70" i="26"/>
  <c r="D75" i="26"/>
  <c r="G75" i="26"/>
  <c r="K75" i="26"/>
  <c r="K27" i="32"/>
  <c r="F75" i="26"/>
  <c r="H74" i="26"/>
  <c r="H26" i="32"/>
  <c r="G73" i="26"/>
  <c r="G25" i="32"/>
  <c r="F72" i="26"/>
  <c r="E71" i="26"/>
  <c r="E23" i="32"/>
  <c r="D70" i="26"/>
  <c r="D22" i="32"/>
  <c r="F74" i="26"/>
  <c r="D72" i="26"/>
  <c r="D24" i="32"/>
  <c r="I69" i="26"/>
  <c r="I21" i="32"/>
  <c r="H68" i="26"/>
  <c r="H20" i="32"/>
  <c r="I72" i="26"/>
  <c r="I24" i="32"/>
  <c r="F69" i="26"/>
  <c r="F21" i="32"/>
  <c r="K73" i="26"/>
  <c r="K25" i="32"/>
  <c r="D74" i="26"/>
  <c r="K72" i="26"/>
  <c r="I71" i="26"/>
  <c r="I23" i="32"/>
  <c r="H70" i="26"/>
  <c r="H22" i="32"/>
  <c r="J15" i="32"/>
  <c r="J63" i="32"/>
  <c r="D27" i="32"/>
  <c r="G27" i="32"/>
  <c r="F26" i="32"/>
  <c r="K24" i="32"/>
  <c r="G22" i="32"/>
  <c r="F27" i="32"/>
  <c r="F24" i="32"/>
  <c r="D26" i="32"/>
  <c r="K86" i="26"/>
  <c r="I86" i="26"/>
  <c r="G86" i="26"/>
  <c r="E86" i="26"/>
  <c r="D86" i="26"/>
  <c r="H85" i="26"/>
  <c r="F85" i="26"/>
  <c r="D85" i="26"/>
  <c r="K84" i="26"/>
  <c r="H84" i="26"/>
  <c r="E84" i="26"/>
  <c r="I83" i="26"/>
  <c r="G83" i="26"/>
  <c r="D83" i="26"/>
  <c r="K82" i="26"/>
  <c r="H82" i="26"/>
  <c r="G82" i="26"/>
  <c r="F82" i="26"/>
  <c r="E82" i="26"/>
  <c r="I81" i="26"/>
  <c r="G81" i="26"/>
  <c r="F81" i="26"/>
  <c r="D81" i="26"/>
  <c r="K80" i="26"/>
  <c r="H80" i="26"/>
  <c r="G80" i="26"/>
  <c r="F80" i="26"/>
  <c r="E80" i="26"/>
  <c r="H86" i="26"/>
  <c r="G85" i="26"/>
  <c r="I80" i="26"/>
  <c r="F84" i="26"/>
  <c r="F36" i="32"/>
  <c r="D82" i="26"/>
  <c r="E83" i="26"/>
  <c r="E35" i="32"/>
  <c r="G84" i="26"/>
  <c r="I85" i="26"/>
  <c r="I37" i="32"/>
  <c r="F83" i="26"/>
  <c r="K85" i="26"/>
  <c r="H83" i="26"/>
  <c r="E81" i="26"/>
  <c r="E33" i="32"/>
  <c r="H81" i="26"/>
  <c r="K81" i="26"/>
  <c r="I82" i="26"/>
  <c r="K83" i="26"/>
  <c r="K35" i="32"/>
  <c r="I84" i="26"/>
  <c r="I36" i="32"/>
  <c r="J74" i="26"/>
  <c r="J26" i="32"/>
  <c r="I75" i="26"/>
  <c r="J70" i="26"/>
  <c r="J22" i="32"/>
  <c r="J72" i="26"/>
  <c r="E75" i="26"/>
  <c r="E27" i="32"/>
  <c r="H75" i="26"/>
  <c r="H27" i="32"/>
  <c r="J69" i="26"/>
  <c r="J21" i="32"/>
  <c r="J71" i="26"/>
  <c r="J68" i="26"/>
  <c r="J73" i="26"/>
  <c r="H32" i="32"/>
  <c r="E36" i="32"/>
  <c r="F37" i="32"/>
  <c r="K37" i="32"/>
  <c r="G38" i="32"/>
  <c r="J25" i="32"/>
  <c r="K38" i="32"/>
  <c r="F33" i="32"/>
  <c r="D35" i="32"/>
  <c r="E32" i="32"/>
  <c r="I32" i="32"/>
  <c r="G33" i="32"/>
  <c r="D34" i="32"/>
  <c r="H34" i="32"/>
  <c r="I35" i="32"/>
  <c r="K36" i="32"/>
  <c r="G37" i="32"/>
  <c r="D38" i="32"/>
  <c r="H38" i="32"/>
  <c r="G34" i="32"/>
  <c r="H35" i="32"/>
  <c r="F32" i="32"/>
  <c r="K32" i="32"/>
  <c r="H33" i="32"/>
  <c r="E34" i="32"/>
  <c r="I34" i="32"/>
  <c r="F35" i="32"/>
  <c r="G36" i="32"/>
  <c r="D37" i="32"/>
  <c r="H37" i="32"/>
  <c r="E38" i="32"/>
  <c r="I38" i="32"/>
  <c r="J24" i="32"/>
  <c r="J20" i="32"/>
  <c r="K33" i="32"/>
  <c r="G32" i="32"/>
  <c r="D33" i="32"/>
  <c r="I33" i="32"/>
  <c r="F34" i="32"/>
  <c r="K34" i="32"/>
  <c r="G35" i="32"/>
  <c r="H36" i="32"/>
  <c r="J23" i="32"/>
  <c r="I27" i="32"/>
  <c r="J83" i="26"/>
  <c r="D80" i="26"/>
  <c r="J81" i="26"/>
  <c r="E87" i="26"/>
  <c r="E39" i="32"/>
  <c r="D87" i="26"/>
  <c r="D39" i="32"/>
  <c r="K87" i="26"/>
  <c r="H87" i="26"/>
  <c r="H39" i="32"/>
  <c r="I87" i="26"/>
  <c r="I39" i="32"/>
  <c r="G87" i="26"/>
  <c r="G39" i="32"/>
  <c r="F87" i="26"/>
  <c r="F39" i="32"/>
  <c r="J75" i="26"/>
  <c r="F86" i="26"/>
  <c r="F38" i="32"/>
  <c r="E85" i="26"/>
  <c r="E37" i="32"/>
  <c r="D84" i="26"/>
  <c r="D36" i="32"/>
  <c r="J82" i="26"/>
  <c r="J34" i="32"/>
  <c r="K39" i="32"/>
  <c r="J33" i="32"/>
  <c r="J27" i="32"/>
  <c r="J35" i="32"/>
  <c r="D32" i="32"/>
  <c r="J87" i="26"/>
  <c r="J84" i="26"/>
  <c r="J36" i="32"/>
  <c r="J86" i="26"/>
  <c r="J38" i="32"/>
  <c r="J85" i="26"/>
  <c r="J80" i="26"/>
  <c r="J32" i="32"/>
  <c r="J39" i="32"/>
  <c r="J37" i="32"/>
  <c r="E92" i="26"/>
  <c r="F93" i="26"/>
  <c r="G94" i="26"/>
  <c r="H95" i="26"/>
  <c r="I96" i="26"/>
  <c r="K97" i="26"/>
  <c r="G93" i="26"/>
  <c r="D96" i="26"/>
  <c r="K93" i="26"/>
  <c r="E96" i="26"/>
  <c r="G98" i="26"/>
  <c r="I93" i="26"/>
  <c r="K94" i="26"/>
  <c r="E95" i="26"/>
  <c r="I92" i="26"/>
  <c r="D92" i="26"/>
  <c r="E93" i="26"/>
  <c r="F94" i="26"/>
  <c r="I97" i="26"/>
  <c r="K98" i="26"/>
  <c r="D93" i="26"/>
  <c r="K92" i="26"/>
  <c r="K96" i="26"/>
  <c r="G99" i="26"/>
  <c r="G51" i="32"/>
  <c r="F99" i="26"/>
  <c r="F51" i="32"/>
  <c r="E99" i="26"/>
  <c r="E51" i="32"/>
  <c r="K99" i="26"/>
  <c r="K51" i="32"/>
  <c r="I99" i="26"/>
  <c r="I51" i="32"/>
  <c r="D99" i="26"/>
  <c r="D51" i="32"/>
  <c r="H99" i="26"/>
  <c r="H96" i="26"/>
  <c r="H48" i="32"/>
  <c r="G95" i="26"/>
  <c r="F95" i="26"/>
  <c r="F47" i="32"/>
  <c r="G97" i="26"/>
  <c r="F97" i="26"/>
  <c r="F49" i="32"/>
  <c r="D95" i="26"/>
  <c r="D47" i="32"/>
  <c r="I98" i="26"/>
  <c r="I50" i="32"/>
  <c r="H97" i="26"/>
  <c r="G96" i="26"/>
  <c r="G48" i="32"/>
  <c r="E94" i="26"/>
  <c r="E46" i="32"/>
  <c r="H98" i="26"/>
  <c r="H50" i="32"/>
  <c r="F96" i="26"/>
  <c r="D94" i="26"/>
  <c r="D46" i="32"/>
  <c r="F98" i="26"/>
  <c r="F50" i="32"/>
  <c r="E97" i="26"/>
  <c r="E49" i="32"/>
  <c r="H92" i="26"/>
  <c r="E98" i="26"/>
  <c r="E50" i="32"/>
  <c r="D97" i="26"/>
  <c r="D49" i="32"/>
  <c r="K95" i="26"/>
  <c r="K47" i="32"/>
  <c r="I94" i="26"/>
  <c r="H93" i="26"/>
  <c r="H45" i="32"/>
  <c r="G92" i="26"/>
  <c r="G44" i="32"/>
  <c r="D98" i="26"/>
  <c r="D50" i="32"/>
  <c r="I95" i="26"/>
  <c r="H94" i="26"/>
  <c r="H46" i="32"/>
  <c r="F92" i="26"/>
  <c r="F44" i="32"/>
  <c r="F48" i="32"/>
  <c r="I47" i="32"/>
  <c r="H51" i="32"/>
  <c r="H44" i="32"/>
  <c r="E47" i="32"/>
  <c r="E48" i="32"/>
  <c r="G47" i="32"/>
  <c r="E45" i="32"/>
  <c r="I48" i="32"/>
  <c r="F46" i="32"/>
  <c r="H47" i="32"/>
  <c r="K48" i="32"/>
  <c r="H49" i="32"/>
  <c r="G49" i="32"/>
  <c r="K44" i="32"/>
  <c r="I46" i="32"/>
  <c r="I49" i="32"/>
  <c r="D44" i="32"/>
  <c r="G46" i="32"/>
  <c r="K50" i="32"/>
  <c r="G50" i="32"/>
  <c r="G45" i="32"/>
  <c r="K49" i="32"/>
  <c r="I44" i="32"/>
  <c r="K45" i="32"/>
  <c r="D45" i="32"/>
  <c r="K46" i="32"/>
  <c r="D48" i="32"/>
  <c r="I45" i="32"/>
  <c r="F45" i="32"/>
  <c r="E44" i="32"/>
  <c r="J98" i="26"/>
  <c r="J95" i="26"/>
  <c r="J96" i="26"/>
  <c r="J92" i="26"/>
  <c r="J94" i="26"/>
  <c r="J46" i="32"/>
  <c r="J97" i="26"/>
  <c r="J49" i="32"/>
  <c r="J99" i="26"/>
  <c r="J51" i="32"/>
  <c r="J93" i="26"/>
  <c r="J45" i="32"/>
  <c r="J50" i="32"/>
  <c r="J44" i="32"/>
  <c r="J48" i="32"/>
  <c r="J47" i="32"/>
  <c r="J75" i="10"/>
  <c r="J78" i="10"/>
  <c r="J73" i="10"/>
  <c r="J74" i="10"/>
  <c r="J77" i="10"/>
  <c r="J79" i="10"/>
  <c r="J76" i="10"/>
  <c r="E73" i="10"/>
  <c r="F73" i="10"/>
  <c r="G73" i="10"/>
  <c r="H73" i="10"/>
  <c r="I73"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D74" i="10"/>
  <c r="D75" i="10"/>
  <c r="D76" i="10"/>
  <c r="D77" i="10"/>
  <c r="D78" i="10"/>
  <c r="D79" i="10"/>
  <c r="D73" i="10"/>
  <c r="E80" i="10"/>
  <c r="H80" i="10"/>
  <c r="G80" i="10"/>
  <c r="I80" i="10"/>
  <c r="F80" i="10"/>
  <c r="D80" i="10"/>
  <c r="E62" i="10"/>
  <c r="F62" i="10"/>
  <c r="G62" i="10"/>
  <c r="H62" i="10"/>
  <c r="I62" i="10"/>
  <c r="F63" i="10"/>
  <c r="G63" i="10"/>
  <c r="H63" i="10"/>
  <c r="I63" i="10"/>
  <c r="E64" i="10"/>
  <c r="F64" i="10"/>
  <c r="G64" i="10"/>
  <c r="H64" i="10"/>
  <c r="I64" i="10"/>
  <c r="E65" i="10"/>
  <c r="F65" i="10"/>
  <c r="G65" i="10"/>
  <c r="H65" i="10"/>
  <c r="I65" i="10"/>
  <c r="E66" i="10"/>
  <c r="F66" i="10"/>
  <c r="G66" i="10"/>
  <c r="H66" i="10"/>
  <c r="I66" i="10"/>
  <c r="E67" i="10"/>
  <c r="F67" i="10"/>
  <c r="G67" i="10"/>
  <c r="H67" i="10"/>
  <c r="I67" i="10"/>
  <c r="E68" i="10"/>
  <c r="F68" i="10"/>
  <c r="G68" i="10"/>
  <c r="H68" i="10"/>
  <c r="I68" i="10"/>
  <c r="D63" i="10"/>
  <c r="D64" i="10"/>
  <c r="D65" i="10"/>
  <c r="D66" i="10"/>
  <c r="D67" i="10"/>
  <c r="D68" i="10"/>
  <c r="D62" i="10"/>
  <c r="E51" i="10"/>
  <c r="F51" i="10"/>
  <c r="G51" i="10"/>
  <c r="H51" i="10"/>
  <c r="I51" i="10"/>
  <c r="F52" i="10"/>
  <c r="G52" i="10"/>
  <c r="H52" i="10"/>
  <c r="I52" i="10"/>
  <c r="E53" i="10"/>
  <c r="F53" i="10"/>
  <c r="G53" i="10"/>
  <c r="H53" i="10"/>
  <c r="I53" i="10"/>
  <c r="E54" i="10"/>
  <c r="F54" i="10"/>
  <c r="G54" i="10"/>
  <c r="H54" i="10"/>
  <c r="I54" i="10"/>
  <c r="E55" i="10"/>
  <c r="F55" i="10"/>
  <c r="G55" i="10"/>
  <c r="H55" i="10"/>
  <c r="I55" i="10"/>
  <c r="E56" i="10"/>
  <c r="F56" i="10"/>
  <c r="G56" i="10"/>
  <c r="H56" i="10"/>
  <c r="I56" i="10"/>
  <c r="E57" i="10"/>
  <c r="F57" i="10"/>
  <c r="G57" i="10"/>
  <c r="H57" i="10"/>
  <c r="I57" i="10"/>
  <c r="D52" i="10"/>
  <c r="D53" i="10"/>
  <c r="D54" i="10"/>
  <c r="D55" i="10"/>
  <c r="D56" i="10"/>
  <c r="D57" i="10"/>
  <c r="D51" i="10"/>
  <c r="E40" i="10"/>
  <c r="F40" i="10"/>
  <c r="G40" i="10"/>
  <c r="H40" i="10"/>
  <c r="I40" i="10"/>
  <c r="F41" i="10"/>
  <c r="G41" i="10"/>
  <c r="H41" i="10"/>
  <c r="I41" i="10"/>
  <c r="E42" i="10"/>
  <c r="F42" i="10"/>
  <c r="G42" i="10"/>
  <c r="H42" i="10"/>
  <c r="I42" i="10"/>
  <c r="E43" i="10"/>
  <c r="F43" i="10"/>
  <c r="G43" i="10"/>
  <c r="H43" i="10"/>
  <c r="I43" i="10"/>
  <c r="E44" i="10"/>
  <c r="F44" i="10"/>
  <c r="G44" i="10"/>
  <c r="H44" i="10"/>
  <c r="I44" i="10"/>
  <c r="E45" i="10"/>
  <c r="F45" i="10"/>
  <c r="G45" i="10"/>
  <c r="H45" i="10"/>
  <c r="I45" i="10"/>
  <c r="E46" i="10"/>
  <c r="F46" i="10"/>
  <c r="G46" i="10"/>
  <c r="H46" i="10"/>
  <c r="I46" i="10"/>
  <c r="D41" i="10"/>
  <c r="D42" i="10"/>
  <c r="D43" i="10"/>
  <c r="D44" i="10"/>
  <c r="D45" i="10"/>
  <c r="D46" i="10"/>
  <c r="D40" i="10"/>
  <c r="E29" i="10"/>
  <c r="F29" i="10"/>
  <c r="G29" i="10"/>
  <c r="H29" i="10"/>
  <c r="I29" i="10"/>
  <c r="F30" i="10"/>
  <c r="G30" i="10"/>
  <c r="H30" i="10"/>
  <c r="I30" i="10"/>
  <c r="E31" i="10"/>
  <c r="F31" i="10"/>
  <c r="G31" i="10"/>
  <c r="H31" i="10"/>
  <c r="I31" i="10"/>
  <c r="E32" i="10"/>
  <c r="F32" i="10"/>
  <c r="G32" i="10"/>
  <c r="H32" i="10"/>
  <c r="I32" i="10"/>
  <c r="E33" i="10"/>
  <c r="F33" i="10"/>
  <c r="G33" i="10"/>
  <c r="H33" i="10"/>
  <c r="I33" i="10"/>
  <c r="E34" i="10"/>
  <c r="F34" i="10"/>
  <c r="G34" i="10"/>
  <c r="H34" i="10"/>
  <c r="I34" i="10"/>
  <c r="E35" i="10"/>
  <c r="F35" i="10"/>
  <c r="G35" i="10"/>
  <c r="H35" i="10"/>
  <c r="I35" i="10"/>
  <c r="D30" i="10"/>
  <c r="D31" i="10"/>
  <c r="D32" i="10"/>
  <c r="D33" i="10"/>
  <c r="D34" i="10"/>
  <c r="D35" i="10"/>
  <c r="D29" i="10"/>
  <c r="E18" i="10"/>
  <c r="F18" i="10"/>
  <c r="G18" i="10"/>
  <c r="H18" i="10"/>
  <c r="I18" i="10"/>
  <c r="F19" i="10"/>
  <c r="G19" i="10"/>
  <c r="H19" i="10"/>
  <c r="I19" i="10"/>
  <c r="E20" i="10"/>
  <c r="F20" i="10"/>
  <c r="G20" i="10"/>
  <c r="H20" i="10"/>
  <c r="I20" i="10"/>
  <c r="E21" i="10"/>
  <c r="F21" i="10"/>
  <c r="G21" i="10"/>
  <c r="H21" i="10"/>
  <c r="I21" i="10"/>
  <c r="E22" i="10"/>
  <c r="F22" i="10"/>
  <c r="G22" i="10"/>
  <c r="H22" i="10"/>
  <c r="I22" i="10"/>
  <c r="E23" i="10"/>
  <c r="F23" i="10"/>
  <c r="G23" i="10"/>
  <c r="H23" i="10"/>
  <c r="I23" i="10"/>
  <c r="E24" i="10"/>
  <c r="F24" i="10"/>
  <c r="G24" i="10"/>
  <c r="H24" i="10"/>
  <c r="I24" i="10"/>
  <c r="D19" i="10"/>
  <c r="D20" i="10"/>
  <c r="D21" i="10"/>
  <c r="D22" i="10"/>
  <c r="D23" i="10"/>
  <c r="D24" i="10"/>
  <c r="D18" i="10"/>
  <c r="E7" i="10"/>
  <c r="F7" i="10"/>
  <c r="G7" i="10"/>
  <c r="H7" i="10"/>
  <c r="I7" i="10"/>
  <c r="F8" i="10"/>
  <c r="G8" i="10"/>
  <c r="H8" i="10"/>
  <c r="I8" i="10"/>
  <c r="E9" i="10"/>
  <c r="F9" i="10"/>
  <c r="G9" i="10"/>
  <c r="H9" i="10"/>
  <c r="I9" i="10"/>
  <c r="E10" i="10"/>
  <c r="F10" i="10"/>
  <c r="G10" i="10"/>
  <c r="H10" i="10"/>
  <c r="I10" i="10"/>
  <c r="E11" i="10"/>
  <c r="F11" i="10"/>
  <c r="G11" i="10"/>
  <c r="H11" i="10"/>
  <c r="I11" i="10"/>
  <c r="E12" i="10"/>
  <c r="F12" i="10"/>
  <c r="G12" i="10"/>
  <c r="H12" i="10"/>
  <c r="I12" i="10"/>
  <c r="E13" i="10"/>
  <c r="F13" i="10"/>
  <c r="G13" i="10"/>
  <c r="H13" i="10"/>
  <c r="I13" i="10"/>
  <c r="D8" i="10"/>
  <c r="D9" i="10"/>
  <c r="D10" i="10"/>
  <c r="D11" i="10"/>
  <c r="D12" i="10"/>
  <c r="D13" i="10"/>
  <c r="D7" i="10"/>
  <c r="J68" i="10"/>
  <c r="J67" i="10"/>
  <c r="J66" i="10"/>
  <c r="J65" i="10"/>
  <c r="J64" i="10"/>
  <c r="J63" i="10"/>
  <c r="J62" i="10"/>
  <c r="J57" i="10"/>
  <c r="J56" i="10"/>
  <c r="J55" i="10"/>
  <c r="J54" i="10"/>
  <c r="J53" i="10"/>
  <c r="J52" i="10"/>
  <c r="J51" i="10"/>
  <c r="J24" i="10"/>
  <c r="J23" i="10"/>
  <c r="J22" i="10"/>
  <c r="J21" i="10"/>
  <c r="J20" i="10"/>
  <c r="J19" i="10"/>
  <c r="J18" i="10"/>
  <c r="J13" i="10"/>
  <c r="J12" i="10"/>
  <c r="J11" i="10"/>
  <c r="J10" i="10"/>
  <c r="J9" i="10"/>
  <c r="J8" i="10"/>
  <c r="J7" i="10"/>
  <c r="E69" i="10"/>
  <c r="G69" i="10"/>
  <c r="I69" i="10"/>
  <c r="H69" i="10"/>
  <c r="F25" i="10"/>
  <c r="F58" i="10"/>
  <c r="D69" i="10"/>
  <c r="D58" i="10"/>
  <c r="J30" i="10"/>
  <c r="J31" i="10"/>
  <c r="J33" i="10"/>
  <c r="J32" i="10"/>
  <c r="J34" i="10"/>
  <c r="J35" i="10"/>
  <c r="J29" i="10"/>
  <c r="G14" i="10"/>
  <c r="H25" i="10"/>
  <c r="H47" i="10"/>
  <c r="H36" i="10"/>
  <c r="J58" i="10"/>
  <c r="J42" i="10"/>
  <c r="J40" i="10"/>
  <c r="J44" i="10"/>
  <c r="J46" i="10"/>
  <c r="J43" i="10"/>
  <c r="J41" i="10"/>
  <c r="J45" i="10"/>
  <c r="I47" i="10"/>
  <c r="F36" i="10"/>
  <c r="E36" i="10"/>
  <c r="J25" i="10"/>
  <c r="D25" i="10"/>
  <c r="J14" i="10"/>
  <c r="I14" i="10"/>
  <c r="E14" i="10"/>
  <c r="G36" i="10"/>
  <c r="E47" i="10"/>
  <c r="F47" i="10"/>
  <c r="G47" i="10"/>
  <c r="H58" i="10"/>
  <c r="F14" i="10"/>
  <c r="H14" i="10"/>
  <c r="I25" i="10"/>
  <c r="E25" i="10"/>
  <c r="G25" i="10"/>
  <c r="I58" i="10"/>
  <c r="E58" i="10"/>
  <c r="G58" i="10"/>
  <c r="J69" i="10"/>
  <c r="F69" i="10"/>
  <c r="I36" i="10"/>
  <c r="D14" i="10"/>
  <c r="D36" i="10"/>
  <c r="D47" i="10"/>
  <c r="J36" i="10"/>
  <c r="J80" i="10"/>
  <c r="J47" i="10"/>
  <c r="H73" i="8"/>
  <c r="I73" i="8"/>
  <c r="H74" i="8"/>
  <c r="I74" i="8"/>
  <c r="H75" i="8"/>
  <c r="I75" i="8"/>
  <c r="H76" i="8"/>
  <c r="I76" i="8"/>
  <c r="H77" i="8"/>
  <c r="I77" i="8"/>
  <c r="H78" i="8"/>
  <c r="I78" i="8"/>
  <c r="H79" i="8"/>
  <c r="I79" i="8"/>
  <c r="G73" i="8"/>
  <c r="G74" i="8"/>
  <c r="G75" i="8"/>
  <c r="G76" i="8"/>
  <c r="G77" i="8"/>
  <c r="G78" i="8"/>
  <c r="G79" i="8"/>
  <c r="F74" i="8"/>
  <c r="F73" i="8"/>
  <c r="F75" i="8"/>
  <c r="F76" i="8"/>
  <c r="F77" i="8"/>
  <c r="F78" i="8"/>
  <c r="F79" i="8"/>
  <c r="E73" i="8"/>
  <c r="E75" i="8"/>
  <c r="E76" i="8"/>
  <c r="E77" i="8"/>
  <c r="E78" i="8"/>
  <c r="E79" i="8"/>
  <c r="D74" i="8"/>
  <c r="D75" i="8"/>
  <c r="D76" i="8"/>
  <c r="D77" i="8"/>
  <c r="D78" i="8"/>
  <c r="D79" i="8"/>
  <c r="D73" i="8"/>
  <c r="G80" i="8"/>
  <c r="H80" i="8"/>
  <c r="E80" i="8"/>
  <c r="I80" i="8"/>
  <c r="F80" i="8"/>
  <c r="D80" i="8"/>
  <c r="J79" i="8"/>
  <c r="J78" i="8"/>
  <c r="J77" i="8"/>
  <c r="J76" i="8"/>
  <c r="J75" i="8"/>
  <c r="J74" i="8"/>
  <c r="J73" i="8"/>
  <c r="J80" i="8"/>
  <c r="E12" i="8"/>
  <c r="I63" i="8"/>
  <c r="I64" i="8"/>
  <c r="I65" i="8"/>
  <c r="I66" i="8"/>
  <c r="I67" i="8"/>
  <c r="I68" i="8"/>
  <c r="I62" i="8"/>
  <c r="H63" i="8"/>
  <c r="H64" i="8"/>
  <c r="H65" i="8"/>
  <c r="H66" i="8"/>
  <c r="H67" i="8"/>
  <c r="H68" i="8"/>
  <c r="H62" i="8"/>
  <c r="G63" i="8"/>
  <c r="G64" i="8"/>
  <c r="G65" i="8"/>
  <c r="G66" i="8"/>
  <c r="G67" i="8"/>
  <c r="G68" i="8"/>
  <c r="G62" i="8"/>
  <c r="F63" i="8"/>
  <c r="F64" i="8"/>
  <c r="F65" i="8"/>
  <c r="F66" i="8"/>
  <c r="F67" i="8"/>
  <c r="F68" i="8"/>
  <c r="F62" i="8"/>
  <c r="E64" i="8"/>
  <c r="E65" i="8"/>
  <c r="E66" i="8"/>
  <c r="E67" i="8"/>
  <c r="E68" i="8"/>
  <c r="E62" i="8"/>
  <c r="D63" i="8"/>
  <c r="D64" i="8"/>
  <c r="D65" i="8"/>
  <c r="D66" i="8"/>
  <c r="D67" i="8"/>
  <c r="D68" i="8"/>
  <c r="D62" i="8"/>
  <c r="I52" i="8"/>
  <c r="I53" i="8"/>
  <c r="I54" i="8"/>
  <c r="I55" i="8"/>
  <c r="I56" i="8"/>
  <c r="I57" i="8"/>
  <c r="I51" i="8"/>
  <c r="H52" i="8"/>
  <c r="H53" i="8"/>
  <c r="H54" i="8"/>
  <c r="H55" i="8"/>
  <c r="H56" i="8"/>
  <c r="H57" i="8"/>
  <c r="H51" i="8"/>
  <c r="G52" i="8"/>
  <c r="G53" i="8"/>
  <c r="G54" i="8"/>
  <c r="G55" i="8"/>
  <c r="G56" i="8"/>
  <c r="G57" i="8"/>
  <c r="G51" i="8"/>
  <c r="F52" i="8"/>
  <c r="F53" i="8"/>
  <c r="F54" i="8"/>
  <c r="F55" i="8"/>
  <c r="F56" i="8"/>
  <c r="F57" i="8"/>
  <c r="F51" i="8"/>
  <c r="E53" i="8"/>
  <c r="E54" i="8"/>
  <c r="E55" i="8"/>
  <c r="E56" i="8"/>
  <c r="E57" i="8"/>
  <c r="E51" i="8"/>
  <c r="D52" i="8"/>
  <c r="D53" i="8"/>
  <c r="D54" i="8"/>
  <c r="D55" i="8"/>
  <c r="D56" i="8"/>
  <c r="D57" i="8"/>
  <c r="D51" i="8"/>
  <c r="I41" i="8"/>
  <c r="I42" i="8"/>
  <c r="I43" i="8"/>
  <c r="I44" i="8"/>
  <c r="I45" i="8"/>
  <c r="I46" i="8"/>
  <c r="I40" i="8"/>
  <c r="H41" i="8"/>
  <c r="H42" i="8"/>
  <c r="H43" i="8"/>
  <c r="H44" i="8"/>
  <c r="H45" i="8"/>
  <c r="H46" i="8"/>
  <c r="H40" i="8"/>
  <c r="G41" i="8"/>
  <c r="G42" i="8"/>
  <c r="G43" i="8"/>
  <c r="G44" i="8"/>
  <c r="G45" i="8"/>
  <c r="G46" i="8"/>
  <c r="G40" i="8"/>
  <c r="F41" i="8"/>
  <c r="F42" i="8"/>
  <c r="F43" i="8"/>
  <c r="F44" i="8"/>
  <c r="F45" i="8"/>
  <c r="F46" i="8"/>
  <c r="F40" i="8"/>
  <c r="E42" i="8"/>
  <c r="E43" i="8"/>
  <c r="E44" i="8"/>
  <c r="E45" i="8"/>
  <c r="E46" i="8"/>
  <c r="E40" i="8"/>
  <c r="D41" i="8"/>
  <c r="D42" i="8"/>
  <c r="D43" i="8"/>
  <c r="D44" i="8"/>
  <c r="D45" i="8"/>
  <c r="D46" i="8"/>
  <c r="D40" i="8"/>
  <c r="I30" i="8"/>
  <c r="I31" i="8"/>
  <c r="I32" i="8"/>
  <c r="I33" i="8"/>
  <c r="I34" i="8"/>
  <c r="I35" i="8"/>
  <c r="I29" i="8"/>
  <c r="H30" i="8"/>
  <c r="H31" i="8"/>
  <c r="H32" i="8"/>
  <c r="H33" i="8"/>
  <c r="H34" i="8"/>
  <c r="H35" i="8"/>
  <c r="H29" i="8"/>
  <c r="G30" i="8"/>
  <c r="G31" i="8"/>
  <c r="G32" i="8"/>
  <c r="G33" i="8"/>
  <c r="G34" i="8"/>
  <c r="G35" i="8"/>
  <c r="G29" i="8"/>
  <c r="F30" i="8"/>
  <c r="F31" i="8"/>
  <c r="F32" i="8"/>
  <c r="F33" i="8"/>
  <c r="F34" i="8"/>
  <c r="F35" i="8"/>
  <c r="F29" i="8"/>
  <c r="E31" i="8"/>
  <c r="E32" i="8"/>
  <c r="E33" i="8"/>
  <c r="E34" i="8"/>
  <c r="E35" i="8"/>
  <c r="E29" i="8"/>
  <c r="D30" i="8"/>
  <c r="D31" i="8"/>
  <c r="D32" i="8"/>
  <c r="D33" i="8"/>
  <c r="D34" i="8"/>
  <c r="D35" i="8"/>
  <c r="D29" i="8"/>
  <c r="I19" i="8"/>
  <c r="I20" i="8"/>
  <c r="I21" i="8"/>
  <c r="I22" i="8"/>
  <c r="I23" i="8"/>
  <c r="I24" i="8"/>
  <c r="I18" i="8"/>
  <c r="H19" i="8"/>
  <c r="H20" i="8"/>
  <c r="H21" i="8"/>
  <c r="H22" i="8"/>
  <c r="H23" i="8"/>
  <c r="H24" i="8"/>
  <c r="H18" i="8"/>
  <c r="G19" i="8"/>
  <c r="G20" i="8"/>
  <c r="G21" i="8"/>
  <c r="G22" i="8"/>
  <c r="G23" i="8"/>
  <c r="G24" i="8"/>
  <c r="G18" i="8"/>
  <c r="F19" i="8"/>
  <c r="F20" i="8"/>
  <c r="F21" i="8"/>
  <c r="F22" i="8"/>
  <c r="F23" i="8"/>
  <c r="F24" i="8"/>
  <c r="F18" i="8"/>
  <c r="E20" i="8"/>
  <c r="E21" i="8"/>
  <c r="E22" i="8"/>
  <c r="E23" i="8"/>
  <c r="E24" i="8"/>
  <c r="E18" i="8"/>
  <c r="D19" i="8"/>
  <c r="D20" i="8"/>
  <c r="D21" i="8"/>
  <c r="D22" i="8"/>
  <c r="D23" i="8"/>
  <c r="D24" i="8"/>
  <c r="D18" i="8"/>
  <c r="I8" i="8"/>
  <c r="I9" i="8"/>
  <c r="I10" i="8"/>
  <c r="I11" i="8"/>
  <c r="I12" i="8"/>
  <c r="I13" i="8"/>
  <c r="I7" i="8"/>
  <c r="H8" i="8"/>
  <c r="H9" i="8"/>
  <c r="H10" i="8"/>
  <c r="H11" i="8"/>
  <c r="H12" i="8"/>
  <c r="H13" i="8"/>
  <c r="H7" i="8"/>
  <c r="G8" i="8"/>
  <c r="G9" i="8"/>
  <c r="G10" i="8"/>
  <c r="G11" i="8"/>
  <c r="G12" i="8"/>
  <c r="G13" i="8"/>
  <c r="G7" i="8"/>
  <c r="F8" i="8"/>
  <c r="F9" i="8"/>
  <c r="F10" i="8"/>
  <c r="F11" i="8"/>
  <c r="F12" i="8"/>
  <c r="F13" i="8"/>
  <c r="F7" i="8"/>
  <c r="E9" i="8"/>
  <c r="E10" i="8"/>
  <c r="E11" i="8"/>
  <c r="E13" i="8"/>
  <c r="E7" i="8"/>
  <c r="D8" i="8"/>
  <c r="D9" i="8"/>
  <c r="D10" i="8"/>
  <c r="D11" i="8"/>
  <c r="D12" i="8"/>
  <c r="D13" i="8"/>
  <c r="D7" i="8"/>
  <c r="J57" i="8"/>
  <c r="J54" i="8"/>
  <c r="J52" i="8"/>
  <c r="J51" i="8"/>
  <c r="J56" i="8"/>
  <c r="J55" i="8"/>
  <c r="J53" i="8"/>
  <c r="J66" i="8"/>
  <c r="J65" i="8"/>
  <c r="J64" i="8"/>
  <c r="J62" i="8"/>
  <c r="J45" i="8"/>
  <c r="J44" i="8"/>
  <c r="J43" i="8"/>
  <c r="J42" i="8"/>
  <c r="J41" i="8"/>
  <c r="J46" i="8"/>
  <c r="J40" i="8"/>
  <c r="J68" i="8"/>
  <c r="J34" i="8"/>
  <c r="J35" i="8"/>
  <c r="I69" i="8"/>
  <c r="H69" i="8"/>
  <c r="G58" i="8"/>
  <c r="F47" i="8"/>
  <c r="F25" i="8"/>
  <c r="G25" i="8"/>
  <c r="E25" i="8"/>
  <c r="I14" i="8"/>
  <c r="H14" i="8"/>
  <c r="H25" i="8"/>
  <c r="I25" i="8"/>
  <c r="G36" i="8"/>
  <c r="D69" i="8"/>
  <c r="E69" i="8"/>
  <c r="F69" i="8"/>
  <c r="G69" i="8"/>
  <c r="F14" i="8"/>
  <c r="D25" i="8"/>
  <c r="F36" i="8"/>
  <c r="D36" i="8"/>
  <c r="E36" i="8"/>
  <c r="H36" i="8"/>
  <c r="I36" i="8"/>
  <c r="E14" i="8"/>
  <c r="E58" i="8"/>
  <c r="J20" i="8"/>
  <c r="J33" i="8"/>
  <c r="J30" i="8"/>
  <c r="J31" i="8"/>
  <c r="J32" i="8"/>
  <c r="J67" i="8"/>
  <c r="D47" i="8"/>
  <c r="G14" i="8"/>
  <c r="J63" i="8"/>
  <c r="G47" i="8"/>
  <c r="D58" i="8"/>
  <c r="F58" i="8"/>
  <c r="H58" i="8"/>
  <c r="I58" i="8"/>
  <c r="J58" i="8"/>
  <c r="E47" i="8"/>
  <c r="H47" i="8"/>
  <c r="I47" i="8"/>
  <c r="J47" i="8"/>
  <c r="J29" i="8"/>
  <c r="J24" i="8"/>
  <c r="J21" i="8"/>
  <c r="J23" i="8"/>
  <c r="J19" i="8"/>
  <c r="J18" i="8"/>
  <c r="J22" i="8"/>
  <c r="J7" i="8"/>
  <c r="J8" i="8"/>
  <c r="J9" i="8"/>
  <c r="J11" i="8"/>
  <c r="D14" i="8"/>
  <c r="J10" i="8"/>
  <c r="J13" i="8"/>
  <c r="J12" i="8"/>
  <c r="J69" i="8"/>
  <c r="J36" i="8"/>
  <c r="J25" i="8"/>
  <c r="J14" i="8"/>
  <c r="D109" i="34"/>
  <c r="E109" i="34"/>
  <c r="D7" i="15"/>
  <c r="E6" i="15"/>
  <c r="E12" i="15"/>
  <c r="E8" i="15"/>
  <c r="D12" i="15"/>
  <c r="D13" i="15"/>
  <c r="E13" i="15"/>
  <c r="D11" i="15"/>
  <c r="E7" i="15"/>
  <c r="E11" i="15"/>
  <c r="E10" i="15"/>
  <c r="D8" i="15"/>
  <c r="D6" i="15"/>
  <c r="E9" i="15"/>
  <c r="D9" i="15"/>
  <c r="D10" i="15"/>
  <c r="E116" i="34"/>
  <c r="F108" i="34"/>
  <c r="D116" i="34"/>
  <c r="E14" i="15"/>
  <c r="F112" i="34"/>
  <c r="F111" i="34"/>
  <c r="F115" i="34"/>
  <c r="F116" i="34"/>
  <c r="F114" i="34"/>
  <c r="F110" i="34"/>
  <c r="F113" i="34"/>
  <c r="D14" i="15"/>
  <c r="G113" i="34"/>
  <c r="G112" i="34"/>
  <c r="G115" i="34"/>
  <c r="G110" i="34"/>
  <c r="G111" i="34"/>
  <c r="G116" i="34"/>
  <c r="G108" i="34"/>
  <c r="G114" i="34"/>
  <c r="G109" i="34"/>
  <c r="F109" i="34"/>
  <c r="I109" i="34"/>
  <c r="G14" i="15"/>
  <c r="F14" i="15"/>
  <c r="H7" i="15"/>
  <c r="H116" i="34"/>
  <c r="L109" i="34"/>
  <c r="H109" i="34"/>
  <c r="I13" i="15"/>
  <c r="I9" i="15"/>
  <c r="H13" i="15"/>
  <c r="H11" i="15"/>
  <c r="H12" i="15"/>
  <c r="I10" i="15"/>
  <c r="H6" i="15"/>
  <c r="M109" i="34"/>
  <c r="H9" i="15"/>
  <c r="I11" i="15"/>
  <c r="I12" i="15"/>
  <c r="I6" i="15"/>
  <c r="H10" i="15"/>
  <c r="H8" i="15"/>
  <c r="I7" i="15"/>
  <c r="I8" i="15"/>
  <c r="K10" i="13"/>
  <c r="K108" i="34"/>
  <c r="K12" i="13"/>
  <c r="K110" i="34"/>
  <c r="K14" i="13"/>
  <c r="K112" i="34"/>
  <c r="K16" i="13"/>
  <c r="K114" i="34"/>
  <c r="K116" i="34"/>
  <c r="M116" i="34"/>
  <c r="K17" i="13"/>
  <c r="K115" i="34"/>
  <c r="K15" i="13"/>
  <c r="K113" i="34"/>
  <c r="K13" i="13"/>
  <c r="K111" i="34"/>
  <c r="K11" i="13"/>
  <c r="K109" i="34"/>
  <c r="I116" i="34"/>
  <c r="J11" i="13"/>
  <c r="J109" i="34"/>
  <c r="J13" i="13"/>
  <c r="J111" i="34"/>
  <c r="J116" i="34"/>
  <c r="J16" i="13"/>
  <c r="J114" i="34"/>
  <c r="J14" i="13"/>
  <c r="J112" i="34"/>
  <c r="J12" i="13"/>
  <c r="J110" i="34"/>
  <c r="J10" i="13"/>
  <c r="J17" i="13"/>
  <c r="J115" i="34"/>
  <c r="J15" i="13"/>
  <c r="J113" i="34"/>
  <c r="I14" i="15"/>
  <c r="J108" i="34"/>
  <c r="L116" i="34"/>
  <c r="H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11" authorId="0" shapeId="0" xr:uid="{00000000-0006-0000-1300-000001000000}">
      <text>
        <r>
          <rPr>
            <b/>
            <sz val="10"/>
            <color rgb="FF000000"/>
            <rFont val="Tahoma"/>
            <family val="2"/>
          </rPr>
          <t>Microsoft Office User:</t>
        </r>
        <r>
          <rPr>
            <sz val="10"/>
            <color rgb="FF000000"/>
            <rFont val="Tahoma"/>
            <family val="2"/>
          </rPr>
          <t xml:space="preserve">
</t>
        </r>
        <r>
          <rPr>
            <sz val="10"/>
            <color rgb="FF000000"/>
            <rFont val="Tahoma"/>
            <family val="2"/>
          </rPr>
          <t>Should be 0.1</t>
        </r>
      </text>
    </comment>
  </commentList>
</comments>
</file>

<file path=xl/sharedStrings.xml><?xml version="1.0" encoding="utf-8"?>
<sst xmlns="http://schemas.openxmlformats.org/spreadsheetml/2006/main" count="4554" uniqueCount="163">
  <si>
    <r>
      <t xml:space="preserve">BALANCE SHEET APPROACH MATRIX: FROM WHOM-TO-WHOM </t>
    </r>
    <r>
      <rPr>
        <b/>
        <vertAlign val="superscript"/>
        <sz val="14"/>
        <color theme="1"/>
        <rFont val="Montserrat"/>
      </rPr>
      <t>p, r</t>
    </r>
  </si>
  <si>
    <t>as of periods indicated</t>
  </si>
  <si>
    <t>1.1  NET FINANCIAL POSITION</t>
  </si>
  <si>
    <t>LEVELS (in billion pesos)</t>
  </si>
  <si>
    <t>ECONOMIC SECTORS</t>
  </si>
  <si>
    <t>Counterparty 
Sector (To)</t>
  </si>
  <si>
    <t>GG</t>
  </si>
  <si>
    <t>CB</t>
  </si>
  <si>
    <t>ODCs</t>
  </si>
  <si>
    <t>OFCs</t>
  </si>
  <si>
    <t>NFCs</t>
  </si>
  <si>
    <t>HHs</t>
  </si>
  <si>
    <t>DE</t>
  </si>
  <si>
    <t>ROW</t>
  </si>
  <si>
    <t>Q4 2019</t>
  </si>
  <si>
    <t>Q4 2020</t>
  </si>
  <si>
    <t xml:space="preserve">TOTAL </t>
  </si>
  <si>
    <t>Year-on-Year Changes (in Percent)</t>
  </si>
  <si>
    <t>1.2  GROSS FINANCIAL ASSETS</t>
  </si>
  <si>
    <t>Share to total DE</t>
  </si>
  <si>
    <t>Y-o-Y Changes (in percent)</t>
  </si>
  <si>
    <t>Share to Total Financial Assets of the Sector (in percent)
Q4 2020</t>
  </si>
  <si>
    <t>HH</t>
  </si>
  <si>
    <t>1.3  GROSS FINANCIAL LIABILITIES</t>
  </si>
  <si>
    <t xml:space="preserve">Share to Total Financial Liabilities of the Sector (in percent)
Q4 2020 </t>
  </si>
  <si>
    <t>p</t>
  </si>
  <si>
    <t>Preliminary Q4 2020</t>
  </si>
  <si>
    <t>GG - General Government</t>
  </si>
  <si>
    <t>OFCs - Other Financial Corporations</t>
  </si>
  <si>
    <t>ROW - Rest of the World</t>
  </si>
  <si>
    <t>r</t>
  </si>
  <si>
    <t>Revised Q4 2019</t>
  </si>
  <si>
    <t>CB - Central Bank</t>
  </si>
  <si>
    <t>NFCs - Non-financial Corporations</t>
  </si>
  <si>
    <t>DE - Domestic Economy</t>
  </si>
  <si>
    <t>-</t>
  </si>
  <si>
    <t>Not available</t>
  </si>
  <si>
    <t>ODCs - Other Depository Corporations</t>
  </si>
  <si>
    <t>HHs - Households</t>
  </si>
  <si>
    <t>Not applicable</t>
  </si>
  <si>
    <t>.</t>
  </si>
  <si>
    <t>Rounds off to zero</t>
  </si>
  <si>
    <t>--</t>
  </si>
  <si>
    <t>Undefined/indeterminate</t>
  </si>
  <si>
    <t>Note: Details may not add up to total due to rounding.</t>
  </si>
  <si>
    <t>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and individual financial reports</t>
  </si>
  <si>
    <t xml:space="preserve">            </t>
  </si>
  <si>
    <r>
      <t xml:space="preserve">BALANCE SHEET APPROACH MATRIX: FROM WHOM-TO-WHOM GROSS FINANCIAL ASSETS OF DOMESTIC SECTORS </t>
    </r>
    <r>
      <rPr>
        <b/>
        <vertAlign val="superscript"/>
        <sz val="14"/>
        <color theme="1"/>
        <rFont val="Calibri"/>
        <family val="2"/>
        <scheme val="minor"/>
      </rPr>
      <t>p</t>
    </r>
    <r>
      <rPr>
        <b/>
        <vertAlign val="superscript"/>
        <sz val="14"/>
        <color theme="1"/>
        <rFont val="Calibri (Body)"/>
      </rPr>
      <t>, r</t>
    </r>
  </si>
  <si>
    <t>ANNEX B.1</t>
  </si>
  <si>
    <t>percent share to total financial assets of the sector</t>
  </si>
  <si>
    <t xml:space="preserve">Q  1     2 0 1 9 </t>
  </si>
  <si>
    <t>Counter-party Sector (To)</t>
  </si>
  <si>
    <t xml:space="preserve">Q  2     2 0 1 9 </t>
  </si>
  <si>
    <t xml:space="preserve">Q  3     2 0 1 9 </t>
  </si>
  <si>
    <t xml:space="preserve">Q  4     2 0 1 9 </t>
  </si>
  <si>
    <t xml:space="preserve">Q  1    2 0 2 0 </t>
  </si>
  <si>
    <t xml:space="preserve">Q  2     2 0 2 0 </t>
  </si>
  <si>
    <t xml:space="preserve">Q  3     2 0 2 0 </t>
  </si>
  <si>
    <t>Preliminary Q3 2020</t>
  </si>
  <si>
    <t>Revised Q1 - Q4 2019 and Q1 - Q2 2020</t>
  </si>
  <si>
    <t>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and individual financial reports</t>
  </si>
  <si>
    <r>
      <t xml:space="preserve">BALANCE SHEET APPROACH MATRIX: FROM WHOM-TO-WHOM GROSS FINANCIAL LIABILITIES OF DOMESTIC SECTORS </t>
    </r>
    <r>
      <rPr>
        <b/>
        <vertAlign val="superscript"/>
        <sz val="14"/>
        <color theme="1"/>
        <rFont val="Calibri (Body)"/>
      </rPr>
      <t>p, r</t>
    </r>
  </si>
  <si>
    <t>ANNEX C.1</t>
  </si>
  <si>
    <t>percent share to total liabilities of the sector</t>
  </si>
  <si>
    <t>Q  1     2 0 1 9</t>
  </si>
  <si>
    <t xml:space="preserve">Q  1     2 0 2 0 </t>
  </si>
  <si>
    <t xml:space="preserve">Sources: 1SR, 2SR, 4SR, International Investment Position (IIP), Outstanding Resident Investment in Philippine Debt Papers Issued Offshore, Commission on Audit (COA) Audited Financial </t>
  </si>
  <si>
    <t>Reports, Philippine Depository and Trust Corporation (PDTC) Holders and Issuers of Outstanding Corporate Debt Securities, and individual financial reports</t>
  </si>
  <si>
    <r>
      <t xml:space="preserve">BALANCE SHEET APPROACH MATRIX: GROSS FINANCIAL ASSETS AND LIABILITIES, BY INSTRUMENT </t>
    </r>
    <r>
      <rPr>
        <b/>
        <vertAlign val="superscript"/>
        <sz val="14"/>
        <color theme="1"/>
        <rFont val="Montserrat"/>
      </rPr>
      <t>p,r</t>
    </r>
  </si>
  <si>
    <t>2.1  EXTERNAL FINANCIAL ASSETS AND LIABILITIES OF THE DOMESTIC SECTOR</t>
  </si>
  <si>
    <t>FINANCIAL INSTRUMENTS</t>
  </si>
  <si>
    <t>Year-on-Year Changes 
(in percent)</t>
  </si>
  <si>
    <t>Levels (in billion pesos)</t>
  </si>
  <si>
    <t>Share to Total (in percent)</t>
  </si>
  <si>
    <t>A</t>
  </si>
  <si>
    <t>L</t>
  </si>
  <si>
    <t>Monetary Gold &amp; SDRs</t>
  </si>
  <si>
    <t>Currency and deposits</t>
  </si>
  <si>
    <t>Debt Securities</t>
  </si>
  <si>
    <t>Loans</t>
  </si>
  <si>
    <t>Insurance, pension, and standardized
guarantee schemes</t>
  </si>
  <si>
    <t>Equity &amp; investment fund shares</t>
  </si>
  <si>
    <t>Financial Derivatives</t>
  </si>
  <si>
    <t>Other AR/AP</t>
  </si>
  <si>
    <t>Total</t>
  </si>
  <si>
    <t>2.2  SECTORAL FINANCIAL ASSETS</t>
  </si>
  <si>
    <t>LEVELS (in billion besos)</t>
  </si>
  <si>
    <t xml:space="preserve">Share to Total Financial Assets of the Sector (in percent)
Q4 2020 </t>
  </si>
  <si>
    <t>2.3  SECTORAL FINANCIAL LIABILITIES</t>
  </si>
  <si>
    <t xml:space="preserve">Sources: 1SR, 2SR, 4SR, International Investment Position (IIP), Outstanding Resident Investment in Philippine Debt Papers Issued Offshore, Commission on Audit (COA) Audited Financial Reports, Philippine Depository and Trust Corporation (PDTC) </t>
  </si>
  <si>
    <t>Holders and Issuers of Outstanding Corporate Debt Securities, and individual financial reports</t>
  </si>
  <si>
    <t>in billion pesos</t>
  </si>
  <si>
    <t>3.1  NET FINANCIAL POSITION</t>
  </si>
  <si>
    <t>Q1 2019</t>
  </si>
  <si>
    <t>Counterparty Sector (To)</t>
  </si>
  <si>
    <t xml:space="preserve">Q2 2019 </t>
  </si>
  <si>
    <t xml:space="preserve">Q3 2019 </t>
  </si>
  <si>
    <t xml:space="preserve">Q4 2019 </t>
  </si>
  <si>
    <t>Q1 2020</t>
  </si>
  <si>
    <t>Q2 2020</t>
  </si>
  <si>
    <t>Q3 2020</t>
  </si>
  <si>
    <t>3.2  GROSS FINANCIAL ASSETS</t>
  </si>
  <si>
    <t>Q2 2019</t>
  </si>
  <si>
    <t>Q3 2019</t>
  </si>
  <si>
    <t>3.3  GROSS FINANCIAL LIABILITIES</t>
  </si>
  <si>
    <t>Revised Q1 - Q4 2019 and Q1 - Q4 2020</t>
  </si>
  <si>
    <t xml:space="preserve">NET FINANCIAL POSITION </t>
  </si>
  <si>
    <t>Validated</t>
  </si>
  <si>
    <t>Gio</t>
  </si>
  <si>
    <t>Domestic Economy</t>
  </si>
  <si>
    <t xml:space="preserve">GROSS FINANCIAL ASSETS </t>
  </si>
  <si>
    <t>Y-o-Y Changes (%)</t>
  </si>
  <si>
    <t>Share to Total Financial Assets of the Sector (%)
Q4 2020</t>
  </si>
  <si>
    <t>GROSS FINANCIAL LIABILITIES</t>
  </si>
  <si>
    <t xml:space="preserve">Share to Total Financial Liabilities of the Sector (%)
Q4 2020 </t>
  </si>
  <si>
    <t xml:space="preserve">               Holders and Issuers of Outstanding Corporate Debt Securities, and individual financial reports</t>
  </si>
  <si>
    <r>
      <t xml:space="preserve">BALANCE SHEET APPROACH MATRIX: FROM WHOM-TO-WHOM NET FINANCIAL POSITION </t>
    </r>
    <r>
      <rPr>
        <b/>
        <vertAlign val="superscript"/>
        <sz val="14"/>
        <color theme="1"/>
        <rFont val="Montserrat"/>
      </rPr>
      <t>p, r</t>
    </r>
  </si>
  <si>
    <t>Q4 2018</t>
  </si>
  <si>
    <t>Revised Q1 2019 - Q4 2020</t>
  </si>
  <si>
    <t xml:space="preserve">Sources: 1SR, 2SR, 4SR, International Investment Position (IIP), Outstanding Resident Investment in Philippine Debt Papers Issued Offshore, Commission on Audit (COA) Audited  </t>
  </si>
  <si>
    <t xml:space="preserve">               Financial Reports, Philippine Depository and Trust Corporation (PDTC) Holders and Issuers of Outstanding Corporate Debt Securities, and individual financial reports</t>
  </si>
  <si>
    <t>year-on-year changes, in percent</t>
  </si>
  <si>
    <t>Revised Q1 2019 - Q3 2020</t>
  </si>
  <si>
    <t>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and individual financial reports</t>
  </si>
  <si>
    <r>
      <t xml:space="preserve">BALANCE SHEET APPROACH MATRIX: FROM WHOM-TO-WHOM GROSS FINANCIAL ASSETS </t>
    </r>
    <r>
      <rPr>
        <b/>
        <vertAlign val="superscript"/>
        <sz val="14"/>
        <color theme="1"/>
        <rFont val="Montserrat"/>
      </rPr>
      <t>p, r</t>
    </r>
  </si>
  <si>
    <r>
      <t xml:space="preserve">BALANCE SHEET APPROACH MATRIX: FROM WHOM-TO-WHOM GROSS FINANCIAL ASSETS OF DOMESTIC SECTORS </t>
    </r>
    <r>
      <rPr>
        <b/>
        <vertAlign val="superscript"/>
        <sz val="14"/>
        <color theme="1"/>
        <rFont val="Montserrat"/>
      </rPr>
      <t>p, r</t>
    </r>
  </si>
  <si>
    <r>
      <t xml:space="preserve">BALANCE SHEET APPROACH MATRIX: FROM WHOM-TO-WHOM GROSS FINANCIAL LIABILITIES </t>
    </r>
    <r>
      <rPr>
        <b/>
        <vertAlign val="superscript"/>
        <sz val="14"/>
        <color theme="1"/>
        <rFont val="Montserrat"/>
      </rPr>
      <t>p, r</t>
    </r>
  </si>
  <si>
    <r>
      <t xml:space="preserve">BALANCE SHEET APPROACH MATRIX: FROM WHOM-TO-WHOM GROSS FINANCIAL LIABILITIES OF DOMESTIC SECTORS </t>
    </r>
    <r>
      <rPr>
        <b/>
        <vertAlign val="superscript"/>
        <sz val="14"/>
        <color theme="1"/>
        <rFont val="Montserrat"/>
      </rPr>
      <t>p, r</t>
    </r>
  </si>
  <si>
    <t>percent share to total financial liabilities of the sector</t>
  </si>
  <si>
    <r>
      <t xml:space="preserve">BALANCE SHEET APPROACH MATRIX: SECTORAL FINANCIAL ASSETS AND LIABILITIES, BY INSTRUMENT </t>
    </r>
    <r>
      <rPr>
        <b/>
        <vertAlign val="superscript"/>
        <sz val="14"/>
        <color theme="1"/>
        <rFont val="Montserrat"/>
      </rPr>
      <t>p, r</t>
    </r>
  </si>
  <si>
    <t>Percent Share 
to Total DE</t>
  </si>
  <si>
    <t>Currency and Deposits</t>
  </si>
  <si>
    <t>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and individual financial reports</t>
  </si>
  <si>
    <t>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and individual financial reports</t>
  </si>
  <si>
    <t>BALANCE SHEET APPROACH MATRIX: FROM WHOM-TO-WHOM GROSS FINANCIAL ASSETS BY SECTOR p</t>
  </si>
  <si>
    <t>General Government</t>
  </si>
  <si>
    <t>Central Bank</t>
  </si>
  <si>
    <t>Other Depository Corporations</t>
  </si>
  <si>
    <t>Other Financial Corporations</t>
  </si>
  <si>
    <t>Non-financial Corporations</t>
  </si>
  <si>
    <t>Households</t>
  </si>
  <si>
    <t>Rest of the World</t>
  </si>
  <si>
    <t>Updated:</t>
  </si>
  <si>
    <t>validated-bambi</t>
  </si>
  <si>
    <t>BALANCE SHEET APPROACH MATRIX: FROM WHOM-TO-WHOM GROSS FINANCIAL LIABILITIES BY SECTOR p</t>
  </si>
  <si>
    <t>BALANCE SHEET APPROACH MATRIX: FROM WHOM-TO-WHOM NET FINANCIAL POSITION BY SECTOR p</t>
  </si>
  <si>
    <t>valdiated-bambi</t>
  </si>
  <si>
    <r>
      <t xml:space="preserve">BALANCE SHEET APPROACH MATRIX: EXTERNAL FINANCIAL ASSETS AND LIABILITIES OF THE DOMESTIC ECONOMY, BY INSTRUMENT </t>
    </r>
    <r>
      <rPr>
        <b/>
        <vertAlign val="superscript"/>
        <sz val="12"/>
        <color theme="1"/>
        <rFont val="Montserrat"/>
      </rPr>
      <t>p,r</t>
    </r>
  </si>
  <si>
    <t>Q 4 2019</t>
  </si>
  <si>
    <t>Q 4 2020</t>
  </si>
  <si>
    <t>Levels</t>
  </si>
  <si>
    <t>Insurance, pension, and standardized guarantee schemes</t>
  </si>
  <si>
    <t>BALANCE SHEET APPROACH MATRIX: SECTORAL FINANCIAL ASSETS AND LIABILITIES, BY INSTRUMENT p, r</t>
  </si>
  <si>
    <t xml:space="preserve">Q  4     2 0 2 0 </t>
  </si>
  <si>
    <t>NET FINANCIAL POSITION</t>
  </si>
  <si>
    <t>GROSS FINANCIAL ASSETS</t>
  </si>
  <si>
    <t>EXTERNAL FINANCIAL ASSETS AND LIABILITIES OF THE DOMESTIC SECTOR</t>
  </si>
  <si>
    <t>SECTORAL FINANCIAL ASSETS</t>
  </si>
  <si>
    <t>SECTORAL FINANCIAL LIABILITIES</t>
  </si>
  <si>
    <r>
      <t xml:space="preserve">TABLE 1: BALANCE SHEET APPROACH MATRIX: FROM WHOM-TO-WHOM </t>
    </r>
    <r>
      <rPr>
        <b/>
        <vertAlign val="superscript"/>
        <sz val="14"/>
        <color theme="1"/>
        <rFont val="Montserrat"/>
      </rPr>
      <t>p, r</t>
    </r>
  </si>
  <si>
    <r>
      <t xml:space="preserve">TABLE 2: BALANCE SHEET APPROACH MATRIX: GROSS FINANCIAL ASSETS AND LIABILITIES, BY INSTRUMENT </t>
    </r>
    <r>
      <rPr>
        <b/>
        <vertAlign val="superscript"/>
        <sz val="14"/>
        <color theme="1"/>
        <rFont val="Montserrat"/>
      </rPr>
      <t>p,r</t>
    </r>
  </si>
  <si>
    <r>
      <t xml:space="preserve">TABLE 3: BALANCE SHEET APPROACH MATRIX: FROM WHOM-TO-WHOM (Q1 2019 - Q4 2020) </t>
    </r>
    <r>
      <rPr>
        <b/>
        <vertAlign val="superscript"/>
        <sz val="14"/>
        <color theme="1"/>
        <rFont val="Montserrat"/>
      </rPr>
      <t>p, r</t>
    </r>
  </si>
  <si>
    <t>Equity &amp; investment 
 fund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</si>
</sst>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_(* \(#,##0.00\);_(* &quot;-&quot;??_);_(@_)"/>
    <numFmt numFmtId="164" formatCode="_(&quot;₱&quot;* #,##0.00_);_(&quot;₱&quot;* \(#,##0.00\);_(&quot;₱&quot;* &quot;-&quot;??_);_(@_)"/>
    <numFmt numFmtId="165" formatCode="_(* #,##0_);_(* \(#,##0\);_(* &quot;-&quot;??_);_(@_)"/>
    <numFmt numFmtId="166" formatCode="#,##0.0"/>
    <numFmt numFmtId="167" formatCode="_(* #,##0.0_);_(* \(#,##0.0\);_(* &quot;-&quot;??_);_(@_)"/>
    <numFmt numFmtId="168" formatCode="_(* #,##0.0_);_(* \(#,##0.0\);_(* &quot;-&quot;?_);_(@_)"/>
    <numFmt numFmtId="169" formatCode="0.0%"/>
    <numFmt numFmtId="170" formatCode="_(* #,##0.0000_);_(* \(#,##0.0000\);_(* &quot;-&quot;??_);_(@_)"/>
    <numFmt numFmtId="171" formatCode="0.0"/>
    <numFmt numFmtId="172" formatCode="#,##0.0_ ;\-#,##0.0\ "/>
    <numFmt numFmtId="173" formatCode="#,##0.00000"/>
    <numFmt numFmtId="174" formatCode=";;;"/>
    <numFmt numFmtId="175" formatCode="_(* #,##0.0000000_);_(* \(#,##0.0000000\);_(* &quot;-&quot;?_);_(@_)"/>
    <numFmt numFmtId="176" formatCode="0;\-0;\-;@"/>
    <numFmt numFmtId="177" formatCode="#,##0.000"/>
    <numFmt numFmtId="178" formatCode="0.0;\-0.0;;@"/>
    <numFmt numFmtId="179" formatCode="0.00;\-0.00;\-;@"/>
    <numFmt numFmtId="180" formatCode="#,##0.0000000"/>
  </numFmts>
  <fonts count="66">
    <font>
      <sz val="12"/>
      <color theme="1"/>
      <name val="Calibri"/>
      <family val="2"/>
      <scheme val="minor"/>
    </font>
    <font>
      <sz val="12"/>
      <color theme="1"/>
      <name val="Calibri"/>
      <family val="2"/>
      <scheme val="minor"/>
    </font>
    <font>
      <sz val="10"/>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8"/>
      <name val="Calibri"/>
      <family val="2"/>
      <scheme val="minor"/>
    </font>
    <font>
      <sz val="8"/>
      <color theme="1"/>
      <name val="Calibri"/>
      <family val="2"/>
      <scheme val="minor"/>
    </font>
    <font>
      <sz val="10"/>
      <name val="Calibri"/>
      <family val="2"/>
    </font>
    <font>
      <sz val="10"/>
      <color theme="1"/>
      <name val="Calibri"/>
      <family val="2"/>
      <scheme val="minor"/>
    </font>
    <font>
      <u/>
      <sz val="12"/>
      <color theme="10"/>
      <name val="Calibri"/>
      <family val="2"/>
      <scheme val="minor"/>
    </font>
    <font>
      <u/>
      <sz val="12"/>
      <color theme="11"/>
      <name val="Calibri"/>
      <family val="2"/>
      <scheme val="minor"/>
    </font>
    <font>
      <b/>
      <sz val="14"/>
      <name val="Calibri"/>
      <family val="2"/>
      <scheme val="minor"/>
    </font>
    <font>
      <sz val="12"/>
      <color theme="1"/>
      <name val="Calibri (Body)"/>
    </font>
    <font>
      <vertAlign val="superscript"/>
      <sz val="11"/>
      <name val="Calibri"/>
      <family val="2"/>
      <scheme val="minor"/>
    </font>
    <font>
      <sz val="11"/>
      <name val="Calibri"/>
      <family val="2"/>
      <scheme val="minor"/>
    </font>
    <font>
      <sz val="14"/>
      <name val="Calibri"/>
      <family val="2"/>
      <scheme val="minor"/>
    </font>
    <font>
      <b/>
      <sz val="14"/>
      <color theme="1"/>
      <name val="Calibri"/>
      <family val="2"/>
      <scheme val="minor"/>
    </font>
    <font>
      <b/>
      <vertAlign val="superscript"/>
      <sz val="14"/>
      <color theme="1"/>
      <name val="Calibri"/>
      <family val="2"/>
      <scheme val="minor"/>
    </font>
    <font>
      <b/>
      <vertAlign val="superscript"/>
      <sz val="14"/>
      <color theme="1"/>
      <name val="Calibri (Body)"/>
    </font>
    <font>
      <sz val="14"/>
      <color theme="1"/>
      <name val="Calibri"/>
      <family val="2"/>
      <scheme val="minor"/>
    </font>
    <font>
      <sz val="14"/>
      <color theme="1"/>
      <name val="Calibri (Body)"/>
    </font>
    <font>
      <b/>
      <sz val="14"/>
      <color theme="1"/>
      <name val="Calibri (Body)"/>
    </font>
    <font>
      <b/>
      <sz val="14"/>
      <color rgb="FF000000"/>
      <name val="Calibri (Body)"/>
    </font>
    <font>
      <b/>
      <sz val="14"/>
      <name val="Calibri (Body)"/>
    </font>
    <font>
      <sz val="14"/>
      <name val="Calibri (Body)"/>
    </font>
    <font>
      <sz val="14"/>
      <name val="Calibri"/>
      <family val="2"/>
    </font>
    <font>
      <b/>
      <sz val="14"/>
      <color rgb="FF000000"/>
      <name val="Calibri"/>
      <family val="2"/>
    </font>
    <font>
      <sz val="14"/>
      <color rgb="FFFF0000"/>
      <name val="Calibri"/>
      <family val="2"/>
      <scheme val="minor"/>
    </font>
    <font>
      <sz val="14"/>
      <name val="Montserrat"/>
    </font>
    <font>
      <b/>
      <sz val="14"/>
      <color theme="1"/>
      <name val="Montserrat"/>
    </font>
    <font>
      <b/>
      <vertAlign val="superscript"/>
      <sz val="14"/>
      <color theme="1"/>
      <name val="Montserrat"/>
    </font>
    <font>
      <b/>
      <sz val="14"/>
      <name val="Montserrat"/>
    </font>
    <font>
      <sz val="16"/>
      <name val="Montserrat"/>
    </font>
    <font>
      <b/>
      <sz val="16"/>
      <color theme="1"/>
      <name val="Montserrat"/>
    </font>
    <font>
      <sz val="12"/>
      <name val="Montserrat"/>
    </font>
    <font>
      <b/>
      <sz val="12"/>
      <color theme="1"/>
      <name val="Montserrat"/>
    </font>
    <font>
      <b/>
      <sz val="12"/>
      <name val="Montserrat"/>
    </font>
    <font>
      <sz val="12"/>
      <color theme="1"/>
      <name val="Montserrat"/>
    </font>
    <font>
      <sz val="10"/>
      <name val="Montserrat"/>
    </font>
    <font>
      <b/>
      <i/>
      <sz val="10"/>
      <name val="Montserrat"/>
    </font>
    <font>
      <b/>
      <i/>
      <sz val="14"/>
      <name val="Montserrat"/>
    </font>
    <font>
      <b/>
      <sz val="12"/>
      <color rgb="FF000000"/>
      <name val="Montserrat"/>
    </font>
    <font>
      <b/>
      <sz val="10"/>
      <name val="Montserrat"/>
    </font>
    <font>
      <b/>
      <i/>
      <sz val="12"/>
      <name val="Montserrat"/>
    </font>
    <font>
      <sz val="10"/>
      <color theme="1"/>
      <name val="Montserrat"/>
    </font>
    <font>
      <vertAlign val="superscript"/>
      <sz val="10"/>
      <name val="Montserrat"/>
    </font>
    <font>
      <sz val="14"/>
      <color theme="1"/>
      <name val="Montserrat"/>
    </font>
    <font>
      <b/>
      <sz val="11"/>
      <name val="Montserrat"/>
    </font>
    <font>
      <sz val="16"/>
      <color theme="1"/>
      <name val="Montserrat"/>
    </font>
    <font>
      <vertAlign val="superscript"/>
      <sz val="10"/>
      <color theme="1"/>
      <name val="Montserrat"/>
    </font>
    <font>
      <i/>
      <sz val="10"/>
      <color theme="1"/>
      <name val="Montserrat"/>
    </font>
    <font>
      <b/>
      <sz val="16"/>
      <name val="Montserrat"/>
    </font>
    <font>
      <b/>
      <sz val="14"/>
      <color rgb="FF000000"/>
      <name val="Montserrat"/>
    </font>
    <font>
      <sz val="14"/>
      <color rgb="FF000000"/>
      <name val="Montserrat"/>
    </font>
    <font>
      <vertAlign val="superscript"/>
      <sz val="8"/>
      <name val="Montserrat"/>
    </font>
    <font>
      <sz val="8"/>
      <name val="Montserrat"/>
    </font>
    <font>
      <i/>
      <sz val="12"/>
      <name val="Montserrat"/>
    </font>
    <font>
      <sz val="8"/>
      <color theme="1"/>
      <name val="Montserrat"/>
    </font>
    <font>
      <b/>
      <sz val="10"/>
      <color theme="1"/>
      <name val="Montserrat"/>
    </font>
    <font>
      <b/>
      <vertAlign val="superscript"/>
      <sz val="12"/>
      <color theme="1"/>
      <name val="Montserrat"/>
    </font>
    <font>
      <sz val="10"/>
      <color rgb="FFFF0000"/>
      <name val="Montserrat"/>
    </font>
    <font>
      <sz val="9"/>
      <name val="Montserrat"/>
    </font>
    <font>
      <sz val="10"/>
      <color rgb="FF000000"/>
      <name val="Tahoma"/>
      <family val="2"/>
    </font>
    <font>
      <b/>
      <sz val="10"/>
      <color rgb="FF000000"/>
      <name val="Tahoma"/>
      <family val="2"/>
    </font>
    <font>
      <sz val="12"/>
      <color rgb="FF000000"/>
      <name val="Montserrat"/>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bgColor rgb="FF000000"/>
      </patternFill>
    </fill>
    <fill>
      <patternFill patternType="solid">
        <fgColor theme="6"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rgb="FF000000"/>
      </left>
      <right style="thin">
        <color auto="1"/>
      </right>
      <top style="thin">
        <color auto="1"/>
      </top>
      <bottom style="thin">
        <color auto="1"/>
      </bottom>
      <diagonal/>
    </border>
  </borders>
  <cellStyleXfs count="14">
    <xf numFmtId="0" fontId="0" fillId="0" borderId="0"/>
    <xf numFmtId="43" fontId="1"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569">
    <xf numFmtId="0" fontId="0" fillId="0" borderId="0" xfId="0"/>
    <xf numFmtId="0" fontId="2" fillId="2" borderId="0" xfId="0" applyFont="1" applyFill="1"/>
    <xf numFmtId="0" fontId="2" fillId="0" borderId="0" xfId="0" applyFont="1"/>
    <xf numFmtId="17" fontId="4" fillId="2" borderId="0" xfId="0" applyNumberFormat="1" applyFont="1" applyFill="1" applyAlignment="1">
      <alignment horizontal="left" vertical="center"/>
    </xf>
    <xf numFmtId="0" fontId="2" fillId="2" borderId="0" xfId="0" applyFont="1" applyFill="1" applyAlignment="1">
      <alignment horizontal="left" vertical="center"/>
    </xf>
    <xf numFmtId="0" fontId="6" fillId="2" borderId="0" xfId="0" applyFont="1" applyFill="1" applyAlignment="1">
      <alignment vertical="center"/>
    </xf>
    <xf numFmtId="168" fontId="2" fillId="0" borderId="0" xfId="0" applyNumberFormat="1" applyFont="1"/>
    <xf numFmtId="0" fontId="0" fillId="2" borderId="0" xfId="0" applyFill="1"/>
    <xf numFmtId="0" fontId="7" fillId="2" borderId="0" xfId="0" applyFont="1" applyFill="1"/>
    <xf numFmtId="0" fontId="8" fillId="2" borderId="0" xfId="0" applyFont="1" applyFill="1"/>
    <xf numFmtId="165" fontId="5" fillId="2" borderId="0" xfId="2" applyNumberFormat="1" applyFont="1" applyFill="1" applyBorder="1" applyAlignment="1">
      <alignment horizontal="left" vertical="center"/>
    </xf>
    <xf numFmtId="0" fontId="9" fillId="2" borderId="0" xfId="0" applyFont="1" applyFill="1"/>
    <xf numFmtId="0" fontId="9" fillId="0" borderId="0" xfId="0" applyFont="1"/>
    <xf numFmtId="166" fontId="2" fillId="2" borderId="0" xfId="1" applyNumberFormat="1" applyFont="1" applyFill="1" applyBorder="1" applyAlignment="1">
      <alignment horizontal="right" vertical="center"/>
    </xf>
    <xf numFmtId="166" fontId="0" fillId="2" borderId="0" xfId="0" applyNumberFormat="1" applyFill="1"/>
    <xf numFmtId="167" fontId="0" fillId="2" borderId="0" xfId="0" applyNumberFormat="1" applyFill="1"/>
    <xf numFmtId="167" fontId="9" fillId="2" borderId="0" xfId="0" applyNumberFormat="1" applyFont="1" applyFill="1"/>
    <xf numFmtId="167" fontId="8" fillId="2" borderId="0" xfId="0" applyNumberFormat="1" applyFont="1" applyFill="1"/>
    <xf numFmtId="165" fontId="5" fillId="0" borderId="0" xfId="2" applyNumberFormat="1" applyFont="1" applyFill="1" applyBorder="1" applyAlignment="1">
      <alignment horizontal="left" vertical="center"/>
    </xf>
    <xf numFmtId="167" fontId="5" fillId="2" borderId="4" xfId="2" applyNumberFormat="1" applyFont="1" applyFill="1" applyBorder="1" applyAlignment="1">
      <alignment horizontal="left" vertical="center"/>
    </xf>
    <xf numFmtId="0" fontId="2" fillId="0" borderId="0" xfId="0" applyFont="1" applyFill="1"/>
    <xf numFmtId="168" fontId="2" fillId="0" borderId="0" xfId="0" applyNumberFormat="1" applyFont="1" applyFill="1"/>
    <xf numFmtId="43" fontId="2" fillId="0" borderId="0" xfId="1" applyFont="1" applyFill="1"/>
    <xf numFmtId="167" fontId="2" fillId="0" borderId="0" xfId="1" applyNumberFormat="1" applyFont="1" applyFill="1"/>
    <xf numFmtId="167" fontId="2" fillId="2" borderId="0" xfId="1" applyNumberFormat="1" applyFont="1" applyFill="1"/>
    <xf numFmtId="43" fontId="2" fillId="2" borderId="0" xfId="1" applyFont="1" applyFill="1"/>
    <xf numFmtId="168" fontId="2" fillId="2" borderId="0" xfId="0" applyNumberFormat="1" applyFont="1" applyFill="1"/>
    <xf numFmtId="0" fontId="9" fillId="2" borderId="0" xfId="0" applyFont="1" applyFill="1" applyAlignment="1">
      <alignment horizontal="left" vertical="center"/>
    </xf>
    <xf numFmtId="0" fontId="2" fillId="2" borderId="0" xfId="0" applyFont="1" applyFill="1" applyAlignment="1">
      <alignment horizontal="left" vertical="center" wrapText="1"/>
    </xf>
    <xf numFmtId="170" fontId="2" fillId="2" borderId="0" xfId="1" applyNumberFormat="1" applyFont="1" applyFill="1" applyBorder="1" applyAlignment="1">
      <alignment horizontal="right" vertical="center"/>
    </xf>
    <xf numFmtId="167" fontId="5" fillId="2" borderId="4" xfId="1" applyNumberFormat="1" applyFont="1" applyFill="1" applyBorder="1" applyAlignment="1">
      <alignment horizontal="right" vertical="center"/>
    </xf>
    <xf numFmtId="0" fontId="13" fillId="2" borderId="0" xfId="0" applyFont="1" applyFill="1"/>
    <xf numFmtId="167" fontId="13" fillId="2" borderId="0" xfId="0" applyNumberFormat="1" applyFont="1" applyFill="1"/>
    <xf numFmtId="0" fontId="3" fillId="2" borderId="0" xfId="0" applyFont="1" applyFill="1"/>
    <xf numFmtId="0" fontId="14" fillId="2" borderId="0" xfId="0" applyFont="1" applyFill="1" applyAlignment="1">
      <alignment horizontal="center" vertical="center"/>
    </xf>
    <xf numFmtId="0" fontId="15" fillId="2" borderId="0" xfId="0" applyFont="1" applyFill="1" applyAlignment="1">
      <alignment vertical="center"/>
    </xf>
    <xf numFmtId="0" fontId="3" fillId="0" borderId="0" xfId="0" applyFont="1"/>
    <xf numFmtId="0" fontId="15" fillId="2" borderId="0" xfId="0" quotePrefix="1"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xf numFmtId="0" fontId="17" fillId="2" borderId="0" xfId="0" applyFont="1" applyFill="1" applyAlignment="1">
      <alignment vertical="center"/>
    </xf>
    <xf numFmtId="0" fontId="12" fillId="2" borderId="0" xfId="0" applyFont="1" applyFill="1" applyAlignment="1">
      <alignment horizontal="right"/>
    </xf>
    <xf numFmtId="0" fontId="16" fillId="0" borderId="0" xfId="0" applyFont="1"/>
    <xf numFmtId="0" fontId="20" fillId="2" borderId="0" xfId="0" applyFont="1" applyFill="1" applyAlignment="1">
      <alignment vertical="center"/>
    </xf>
    <xf numFmtId="17" fontId="20" fillId="2" borderId="0" xfId="0" applyNumberFormat="1" applyFont="1" applyFill="1" applyAlignment="1">
      <alignment horizontal="left" vertical="center"/>
    </xf>
    <xf numFmtId="0" fontId="21" fillId="2" borderId="1" xfId="0" applyFont="1" applyFill="1" applyBorder="1"/>
    <xf numFmtId="0" fontId="17" fillId="2" borderId="0" xfId="0" applyFont="1" applyFill="1" applyAlignment="1">
      <alignment horizontal="center"/>
    </xf>
    <xf numFmtId="0" fontId="16" fillId="2" borderId="0" xfId="0" applyFont="1" applyFill="1" applyAlignment="1">
      <alignment horizontal="left" vertical="center"/>
    </xf>
    <xf numFmtId="0" fontId="22" fillId="2" borderId="1" xfId="0" applyFont="1" applyFill="1" applyBorder="1" applyAlignment="1">
      <alignment horizontal="left" vertical="center"/>
    </xf>
    <xf numFmtId="0" fontId="23" fillId="3" borderId="7" xfId="0" applyFont="1" applyFill="1" applyBorder="1" applyAlignment="1">
      <alignment horizontal="left" vertical="center"/>
    </xf>
    <xf numFmtId="0" fontId="17" fillId="2" borderId="0" xfId="0" applyFont="1" applyFill="1" applyAlignment="1">
      <alignment horizontal="center" vertical="center" wrapText="1"/>
    </xf>
    <xf numFmtId="0" fontId="24" fillId="2" borderId="1" xfId="0" applyFont="1" applyFill="1" applyBorder="1" applyAlignment="1">
      <alignment horizontal="left" vertical="center"/>
    </xf>
    <xf numFmtId="165" fontId="22" fillId="2" borderId="5" xfId="1" applyNumberFormat="1" applyFont="1" applyFill="1" applyBorder="1" applyAlignment="1">
      <alignment horizontal="left" vertical="center" wrapText="1"/>
    </xf>
    <xf numFmtId="166" fontId="16" fillId="2" borderId="0" xfId="1" applyNumberFormat="1" applyFont="1" applyFill="1" applyBorder="1" applyAlignment="1">
      <alignment horizontal="right" vertical="center"/>
    </xf>
    <xf numFmtId="167" fontId="16" fillId="0" borderId="0" xfId="1" applyNumberFormat="1" applyFont="1"/>
    <xf numFmtId="168" fontId="16" fillId="0" borderId="0" xfId="0" applyNumberFormat="1" applyFont="1"/>
    <xf numFmtId="166" fontId="16" fillId="0" borderId="0" xfId="0" applyNumberFormat="1" applyFont="1"/>
    <xf numFmtId="165" fontId="22" fillId="2" borderId="5" xfId="2" applyNumberFormat="1" applyFont="1" applyFill="1" applyBorder="1" applyAlignment="1">
      <alignment horizontal="left" vertical="center" wrapText="1"/>
    </xf>
    <xf numFmtId="0" fontId="24" fillId="2" borderId="6" xfId="0" applyFont="1" applyFill="1" applyBorder="1" applyAlignment="1">
      <alignment horizontal="left" vertical="center"/>
    </xf>
    <xf numFmtId="0" fontId="20" fillId="2" borderId="0" xfId="0" applyFont="1" applyFill="1"/>
    <xf numFmtId="0" fontId="20" fillId="0" borderId="0" xfId="0" applyFont="1"/>
    <xf numFmtId="0" fontId="26" fillId="5" borderId="0" xfId="0" applyFont="1" applyFill="1" applyAlignment="1">
      <alignment horizontal="left" vertical="center"/>
    </xf>
    <xf numFmtId="0" fontId="27" fillId="5" borderId="0" xfId="0" applyFont="1" applyFill="1" applyAlignment="1">
      <alignment horizontal="center" vertical="center" wrapText="1"/>
    </xf>
    <xf numFmtId="0" fontId="26" fillId="2" borderId="0" xfId="0" applyFont="1" applyFill="1"/>
    <xf numFmtId="0" fontId="26" fillId="0" borderId="0" xfId="0" applyFont="1"/>
    <xf numFmtId="165" fontId="22" fillId="0" borderId="5" xfId="1" applyNumberFormat="1" applyFont="1" applyFill="1" applyBorder="1" applyAlignment="1">
      <alignment horizontal="left" vertical="center" wrapText="1"/>
    </xf>
    <xf numFmtId="166" fontId="26" fillId="2" borderId="0" xfId="1" applyNumberFormat="1" applyFont="1" applyFill="1" applyBorder="1" applyAlignment="1">
      <alignment horizontal="right" vertical="center"/>
    </xf>
    <xf numFmtId="167" fontId="26" fillId="0" borderId="0" xfId="1" applyNumberFormat="1" applyFont="1" applyFill="1"/>
    <xf numFmtId="167" fontId="26" fillId="0" borderId="0" xfId="1" applyNumberFormat="1" applyFont="1"/>
    <xf numFmtId="165" fontId="22" fillId="0" borderId="5" xfId="2" applyNumberFormat="1" applyFont="1" applyFill="1" applyBorder="1" applyAlignment="1">
      <alignment horizontal="left" vertical="center" wrapText="1"/>
    </xf>
    <xf numFmtId="167" fontId="16" fillId="0" borderId="0" xfId="1" applyNumberFormat="1" applyFont="1" applyFill="1"/>
    <xf numFmtId="43" fontId="20" fillId="0" borderId="0" xfId="1" applyFont="1"/>
    <xf numFmtId="43" fontId="16" fillId="0" borderId="0" xfId="1" applyFont="1"/>
    <xf numFmtId="9" fontId="16" fillId="2" borderId="0" xfId="13" applyFont="1" applyFill="1"/>
    <xf numFmtId="0" fontId="23" fillId="3" borderId="10" xfId="0" applyFont="1" applyFill="1" applyBorder="1" applyAlignment="1">
      <alignment horizontal="left" vertical="center"/>
    </xf>
    <xf numFmtId="0" fontId="22" fillId="2" borderId="2" xfId="0" applyFont="1" applyFill="1" applyBorder="1" applyAlignment="1">
      <alignment horizontal="center" vertical="center" wrapText="1"/>
    </xf>
    <xf numFmtId="167" fontId="24" fillId="2" borderId="5" xfId="2" applyNumberFormat="1" applyFont="1" applyFill="1" applyBorder="1" applyAlignment="1">
      <alignment horizontal="left" vertical="center"/>
    </xf>
    <xf numFmtId="167" fontId="23" fillId="3" borderId="10" xfId="0" applyNumberFormat="1" applyFont="1" applyFill="1" applyBorder="1" applyAlignment="1">
      <alignment horizontal="left" vertical="center"/>
    </xf>
    <xf numFmtId="0" fontId="28" fillId="0" borderId="0" xfId="0" applyFont="1"/>
    <xf numFmtId="0" fontId="16" fillId="2" borderId="0" xfId="0" applyFont="1" applyFill="1" applyAlignment="1">
      <alignment vertical="center"/>
    </xf>
    <xf numFmtId="167" fontId="23" fillId="3" borderId="6" xfId="0" applyNumberFormat="1" applyFont="1" applyFill="1" applyBorder="1" applyAlignment="1">
      <alignment horizontal="center" vertical="center" wrapText="1"/>
    </xf>
    <xf numFmtId="0" fontId="22" fillId="2" borderId="11" xfId="0" applyFont="1" applyFill="1" applyBorder="1" applyAlignment="1">
      <alignment horizontal="center" vertical="center" wrapText="1"/>
    </xf>
    <xf numFmtId="171" fontId="21" fillId="2" borderId="2" xfId="1" applyNumberFormat="1" applyFont="1" applyFill="1" applyBorder="1"/>
    <xf numFmtId="171" fontId="25" fillId="0" borderId="2" xfId="1" applyNumberFormat="1" applyFont="1" applyFill="1" applyBorder="1" applyAlignment="1">
      <alignment horizontal="right" vertical="center"/>
    </xf>
    <xf numFmtId="171" fontId="25" fillId="6" borderId="2" xfId="1" applyNumberFormat="1" applyFont="1" applyFill="1" applyBorder="1" applyAlignment="1">
      <alignment horizontal="right" vertical="center"/>
    </xf>
    <xf numFmtId="171" fontId="21" fillId="0" borderId="2" xfId="1" applyNumberFormat="1" applyFont="1" applyFill="1" applyBorder="1" applyAlignment="1">
      <alignment horizontal="right"/>
    </xf>
    <xf numFmtId="171" fontId="21" fillId="2" borderId="2" xfId="1" applyNumberFormat="1" applyFont="1" applyFill="1" applyBorder="1" applyAlignment="1">
      <alignment horizontal="right"/>
    </xf>
    <xf numFmtId="167" fontId="24" fillId="2" borderId="6" xfId="0" applyNumberFormat="1" applyFont="1" applyFill="1" applyBorder="1" applyAlignment="1">
      <alignment horizontal="left" vertical="center"/>
    </xf>
    <xf numFmtId="171" fontId="24" fillId="0" borderId="2" xfId="1" applyNumberFormat="1" applyFont="1" applyFill="1" applyBorder="1" applyAlignment="1">
      <alignment horizontal="right" vertical="center"/>
    </xf>
    <xf numFmtId="167" fontId="22" fillId="2" borderId="1" xfId="0" applyNumberFormat="1" applyFont="1" applyFill="1" applyBorder="1" applyAlignment="1">
      <alignment horizontal="left" vertical="center"/>
    </xf>
    <xf numFmtId="167" fontId="22" fillId="2" borderId="11" xfId="0" applyNumberFormat="1" applyFont="1" applyFill="1" applyBorder="1" applyAlignment="1">
      <alignment horizontal="center" vertical="center" wrapText="1"/>
    </xf>
    <xf numFmtId="43" fontId="16" fillId="0" borderId="0" xfId="1" applyFont="1" applyFill="1"/>
    <xf numFmtId="171" fontId="22" fillId="2" borderId="1" xfId="0" applyNumberFormat="1" applyFont="1" applyFill="1" applyBorder="1" applyAlignment="1">
      <alignment horizontal="left" vertical="center"/>
    </xf>
    <xf numFmtId="171" fontId="23" fillId="3" borderId="10" xfId="0" applyNumberFormat="1" applyFont="1" applyFill="1" applyBorder="1" applyAlignment="1">
      <alignment horizontal="left" vertical="center"/>
    </xf>
    <xf numFmtId="171" fontId="23" fillId="3" borderId="6" xfId="0" applyNumberFormat="1" applyFont="1" applyFill="1" applyBorder="1" applyAlignment="1">
      <alignment horizontal="center" vertical="center" wrapText="1"/>
    </xf>
    <xf numFmtId="171" fontId="22" fillId="2" borderId="11" xfId="0" applyNumberFormat="1" applyFont="1" applyFill="1" applyBorder="1" applyAlignment="1">
      <alignment horizontal="center" vertical="center" wrapText="1"/>
    </xf>
    <xf numFmtId="171" fontId="24" fillId="2" borderId="1" xfId="0" applyNumberFormat="1" applyFont="1" applyFill="1" applyBorder="1" applyAlignment="1">
      <alignment horizontal="left" vertical="center"/>
    </xf>
    <xf numFmtId="171" fontId="22" fillId="2" borderId="5" xfId="1" applyNumberFormat="1" applyFont="1" applyFill="1" applyBorder="1" applyAlignment="1">
      <alignment horizontal="left" vertical="center" wrapText="1"/>
    </xf>
    <xf numFmtId="171" fontId="22" fillId="2" borderId="5" xfId="2" applyNumberFormat="1" applyFont="1" applyFill="1" applyBorder="1" applyAlignment="1">
      <alignment horizontal="left" vertical="center" wrapText="1"/>
    </xf>
    <xf numFmtId="171" fontId="24" fillId="2" borderId="6" xfId="0" applyNumberFormat="1" applyFont="1" applyFill="1" applyBorder="1" applyAlignment="1">
      <alignment horizontal="left" vertical="center"/>
    </xf>
    <xf numFmtId="171" fontId="24" fillId="2" borderId="5" xfId="2" applyNumberFormat="1" applyFont="1" applyFill="1" applyBorder="1" applyAlignment="1">
      <alignment horizontal="left" vertical="center"/>
    </xf>
    <xf numFmtId="0" fontId="15" fillId="4" borderId="0" xfId="0" quotePrefix="1" applyFont="1" applyFill="1" applyAlignment="1">
      <alignment horizontal="center" vertical="center"/>
    </xf>
    <xf numFmtId="167" fontId="5" fillId="2" borderId="4" xfId="0" applyNumberFormat="1" applyFont="1" applyFill="1" applyBorder="1" applyAlignment="1">
      <alignment horizontal="left" vertical="center"/>
    </xf>
    <xf numFmtId="167" fontId="23" fillId="3" borderId="1" xfId="0" applyNumberFormat="1" applyFont="1" applyFill="1" applyBorder="1" applyAlignment="1">
      <alignment horizontal="center" vertical="center" wrapText="1"/>
    </xf>
    <xf numFmtId="176" fontId="21" fillId="2" borderId="2" xfId="1" applyNumberFormat="1" applyFont="1" applyFill="1" applyBorder="1"/>
    <xf numFmtId="171" fontId="21" fillId="0" borderId="2" xfId="1" applyNumberFormat="1" applyFont="1" applyFill="1" applyBorder="1"/>
    <xf numFmtId="171" fontId="22" fillId="2" borderId="2" xfId="1" applyNumberFormat="1" applyFont="1" applyFill="1" applyBorder="1"/>
    <xf numFmtId="167" fontId="23" fillId="3" borderId="7" xfId="0" applyNumberFormat="1" applyFont="1" applyFill="1" applyBorder="1" applyAlignment="1">
      <alignment horizontal="left" vertical="center"/>
    </xf>
    <xf numFmtId="167" fontId="22" fillId="2" borderId="2" xfId="0" applyNumberFormat="1" applyFont="1" applyFill="1" applyBorder="1" applyAlignment="1">
      <alignment horizontal="center" vertical="center" wrapText="1"/>
    </xf>
    <xf numFmtId="171" fontId="21" fillId="2" borderId="2" xfId="1" quotePrefix="1" applyNumberFormat="1" applyFont="1" applyFill="1" applyBorder="1" applyAlignment="1">
      <alignment horizontal="right"/>
    </xf>
    <xf numFmtId="0" fontId="15" fillId="6" borderId="0" xfId="0" quotePrefix="1" applyFont="1" applyFill="1" applyAlignment="1">
      <alignment horizontal="center" vertical="center"/>
    </xf>
    <xf numFmtId="0" fontId="29" fillId="2" borderId="0" xfId="0" applyFont="1" applyFill="1"/>
    <xf numFmtId="0" fontId="30" fillId="2" borderId="0" xfId="0" applyFont="1" applyFill="1" applyAlignment="1">
      <alignment vertical="center"/>
    </xf>
    <xf numFmtId="0" fontId="32" fillId="2" borderId="0" xfId="0" applyFont="1" applyFill="1" applyAlignment="1">
      <alignment horizontal="right"/>
    </xf>
    <xf numFmtId="0" fontId="29" fillId="0" borderId="0" xfId="0" applyFont="1"/>
    <xf numFmtId="17" fontId="30" fillId="2" borderId="0" xfId="0" applyNumberFormat="1" applyFont="1" applyFill="1" applyAlignment="1">
      <alignment horizontal="left" vertical="center"/>
    </xf>
    <xf numFmtId="0" fontId="32" fillId="2" borderId="0" xfId="0" applyFont="1" applyFill="1"/>
    <xf numFmtId="0" fontId="33" fillId="2" borderId="0" xfId="0" applyFont="1" applyFill="1"/>
    <xf numFmtId="17" fontId="34" fillId="2" borderId="0" xfId="0" applyNumberFormat="1" applyFont="1" applyFill="1" applyAlignment="1">
      <alignment horizontal="left" vertical="center"/>
    </xf>
    <xf numFmtId="0" fontId="33" fillId="0" borderId="0" xfId="0" applyFont="1"/>
    <xf numFmtId="0" fontId="35" fillId="2" borderId="0" xfId="0" applyFont="1" applyFill="1"/>
    <xf numFmtId="17" fontId="36" fillId="2" borderId="0" xfId="0" applyNumberFormat="1" applyFont="1" applyFill="1" applyAlignment="1">
      <alignment horizontal="left" vertical="center"/>
    </xf>
    <xf numFmtId="0" fontId="35" fillId="0" borderId="0" xfId="0" applyFont="1"/>
    <xf numFmtId="0" fontId="38" fillId="2" borderId="0" xfId="0" applyFont="1" applyFill="1"/>
    <xf numFmtId="43" fontId="38" fillId="2" borderId="0" xfId="1" applyFont="1" applyFill="1"/>
    <xf numFmtId="0" fontId="38" fillId="0" borderId="0" xfId="0" applyFont="1"/>
    <xf numFmtId="0" fontId="36" fillId="0" borderId="2" xfId="0" applyFont="1" applyBorder="1" applyAlignment="1">
      <alignment horizontal="center" vertical="center" wrapText="1"/>
    </xf>
    <xf numFmtId="3" fontId="35" fillId="0" borderId="2" xfId="1" quotePrefix="1" applyNumberFormat="1" applyFont="1" applyFill="1" applyBorder="1" applyAlignment="1">
      <alignment horizontal="right" vertical="center"/>
    </xf>
    <xf numFmtId="166" fontId="35" fillId="2" borderId="2" xfId="1" applyNumberFormat="1" applyFont="1" applyFill="1" applyBorder="1" applyAlignment="1">
      <alignment horizontal="right" vertical="center"/>
    </xf>
    <xf numFmtId="43" fontId="35" fillId="2" borderId="0" xfId="1" applyFont="1" applyFill="1"/>
    <xf numFmtId="168" fontId="35" fillId="0" borderId="0" xfId="0" applyNumberFormat="1" applyFont="1"/>
    <xf numFmtId="166" fontId="35" fillId="6" borderId="2" xfId="1" applyNumberFormat="1" applyFont="1" applyFill="1" applyBorder="1" applyAlignment="1">
      <alignment horizontal="right" vertical="center"/>
    </xf>
    <xf numFmtId="3" fontId="35" fillId="0" borderId="2" xfId="1" applyNumberFormat="1" applyFont="1" applyFill="1" applyBorder="1" applyAlignment="1">
      <alignment horizontal="right" vertical="center"/>
    </xf>
    <xf numFmtId="0" fontId="35" fillId="2" borderId="0" xfId="0" applyFont="1" applyFill="1" applyAlignment="1">
      <alignment horizontal="left" vertical="center"/>
    </xf>
    <xf numFmtId="166" fontId="37" fillId="0" borderId="2" xfId="1" applyNumberFormat="1" applyFont="1" applyFill="1" applyBorder="1" applyAlignment="1">
      <alignment horizontal="right" vertical="center"/>
    </xf>
    <xf numFmtId="0" fontId="40" fillId="2" borderId="0" xfId="0" applyFont="1" applyFill="1" applyBorder="1" applyAlignment="1">
      <alignment horizontal="left" vertical="center"/>
    </xf>
    <xf numFmtId="165" fontId="40" fillId="2" borderId="0" xfId="2" applyNumberFormat="1" applyFont="1" applyFill="1" applyBorder="1" applyAlignment="1">
      <alignment horizontal="left" vertical="center"/>
    </xf>
    <xf numFmtId="166" fontId="40" fillId="2" borderId="0" xfId="1" quotePrefix="1" applyNumberFormat="1" applyFont="1" applyFill="1" applyBorder="1" applyAlignment="1">
      <alignment horizontal="right" vertical="center"/>
    </xf>
    <xf numFmtId="166" fontId="40" fillId="2" borderId="0" xfId="1" applyNumberFormat="1" applyFont="1" applyFill="1" applyBorder="1" applyAlignment="1">
      <alignment horizontal="right" vertical="center"/>
    </xf>
    <xf numFmtId="43" fontId="39" fillId="2" borderId="0" xfId="1" applyFont="1" applyFill="1"/>
    <xf numFmtId="168" fontId="39" fillId="0" borderId="0" xfId="0" applyNumberFormat="1" applyFont="1"/>
    <xf numFmtId="0" fontId="39" fillId="0" borderId="0" xfId="0" applyFont="1"/>
    <xf numFmtId="0" fontId="29" fillId="2" borderId="0" xfId="0" applyFont="1" applyFill="1" applyAlignment="1">
      <alignment horizontal="left" vertical="center"/>
    </xf>
    <xf numFmtId="0" fontId="32" fillId="2" borderId="0" xfId="0" applyFont="1" applyFill="1" applyBorder="1" applyAlignment="1">
      <alignment horizontal="left" vertical="center"/>
    </xf>
    <xf numFmtId="165" fontId="41" fillId="2" borderId="0" xfId="2" applyNumberFormat="1" applyFont="1" applyFill="1" applyBorder="1" applyAlignment="1">
      <alignment horizontal="left" vertical="center"/>
    </xf>
    <xf numFmtId="166" fontId="41" fillId="2" borderId="0" xfId="1" quotePrefix="1" applyNumberFormat="1" applyFont="1" applyFill="1" applyBorder="1" applyAlignment="1">
      <alignment horizontal="right" vertical="center"/>
    </xf>
    <xf numFmtId="166" fontId="41" fillId="2" borderId="0" xfId="1" applyNumberFormat="1" applyFont="1" applyFill="1" applyBorder="1" applyAlignment="1">
      <alignment horizontal="right" vertical="center"/>
    </xf>
    <xf numFmtId="43" fontId="29" fillId="2" borderId="0" xfId="1" applyFont="1" applyFill="1"/>
    <xf numFmtId="168" fontId="29" fillId="0" borderId="0" xfId="0" applyNumberFormat="1" applyFont="1"/>
    <xf numFmtId="0" fontId="41" fillId="2" borderId="0" xfId="0" applyFont="1" applyFill="1" applyBorder="1" applyAlignment="1">
      <alignment horizontal="left" vertical="center"/>
    </xf>
    <xf numFmtId="167" fontId="36" fillId="2" borderId="0" xfId="1" applyNumberFormat="1" applyFont="1" applyFill="1" applyBorder="1" applyAlignment="1"/>
    <xf numFmtId="167" fontId="35" fillId="2" borderId="0" xfId="1" applyNumberFormat="1" applyFont="1" applyFill="1"/>
    <xf numFmtId="165" fontId="43" fillId="2" borderId="0" xfId="2" applyNumberFormat="1" applyFont="1" applyFill="1" applyBorder="1" applyAlignment="1">
      <alignment horizontal="left" vertical="center"/>
    </xf>
    <xf numFmtId="166" fontId="39" fillId="2" borderId="0" xfId="1" applyNumberFormat="1" applyFont="1" applyFill="1" applyBorder="1" applyAlignment="1">
      <alignment horizontal="right" vertical="center"/>
    </xf>
    <xf numFmtId="169" fontId="39" fillId="2" borderId="0" xfId="13" applyNumberFormat="1" applyFont="1" applyFill="1" applyBorder="1" applyAlignment="1">
      <alignment horizontal="right" vertical="center"/>
    </xf>
    <xf numFmtId="166" fontId="38" fillId="2" borderId="0" xfId="0" applyNumberFormat="1" applyFont="1" applyFill="1"/>
    <xf numFmtId="168" fontId="39" fillId="2" borderId="0" xfId="0" applyNumberFormat="1" applyFont="1" applyFill="1"/>
    <xf numFmtId="0" fontId="39" fillId="2" borderId="0" xfId="0" applyFont="1" applyFill="1"/>
    <xf numFmtId="166" fontId="35" fillId="0" borderId="2" xfId="1" quotePrefix="1" applyNumberFormat="1" applyFont="1" applyFill="1" applyBorder="1" applyAlignment="1">
      <alignment horizontal="right" vertical="center"/>
    </xf>
    <xf numFmtId="0" fontId="35" fillId="6" borderId="2" xfId="1" applyNumberFormat="1" applyFont="1" applyFill="1" applyBorder="1" applyAlignment="1">
      <alignment horizontal="right" vertical="center"/>
    </xf>
    <xf numFmtId="173" fontId="35" fillId="0" borderId="2" xfId="1" applyNumberFormat="1" applyFont="1" applyFill="1" applyBorder="1" applyAlignment="1">
      <alignment horizontal="right" vertical="center"/>
    </xf>
    <xf numFmtId="166" fontId="44" fillId="0" borderId="2" xfId="1" applyNumberFormat="1" applyFont="1" applyFill="1" applyBorder="1" applyAlignment="1">
      <alignment horizontal="right" vertical="center"/>
    </xf>
    <xf numFmtId="0" fontId="36" fillId="2" borderId="0" xfId="0" applyFont="1" applyFill="1" applyBorder="1" applyAlignment="1"/>
    <xf numFmtId="0" fontId="42" fillId="3" borderId="1"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42" fillId="5" borderId="0" xfId="0" applyFont="1" applyFill="1" applyBorder="1" applyAlignment="1">
      <alignment vertical="center" wrapText="1"/>
    </xf>
    <xf numFmtId="166" fontId="35" fillId="2" borderId="0" xfId="1" applyNumberFormat="1" applyFont="1" applyFill="1" applyBorder="1" applyAlignment="1">
      <alignment horizontal="right" vertical="center"/>
    </xf>
    <xf numFmtId="166" fontId="35" fillId="2" borderId="0" xfId="1" applyNumberFormat="1" applyFont="1" applyFill="1" applyBorder="1" applyAlignment="1">
      <alignment vertical="center"/>
    </xf>
    <xf numFmtId="174" fontId="35" fillId="6" borderId="2" xfId="1" applyNumberFormat="1" applyFont="1" applyFill="1" applyBorder="1" applyAlignment="1">
      <alignment horizontal="right" vertical="center"/>
    </xf>
    <xf numFmtId="166" fontId="37" fillId="2" borderId="0" xfId="1" applyNumberFormat="1" applyFont="1" applyFill="1" applyBorder="1" applyAlignment="1">
      <alignment horizontal="right" vertical="center"/>
    </xf>
    <xf numFmtId="178" fontId="35" fillId="6" borderId="2" xfId="1" applyNumberFormat="1" applyFont="1" applyFill="1" applyBorder="1" applyAlignment="1">
      <alignment horizontal="right" vertical="center"/>
    </xf>
    <xf numFmtId="167" fontId="36" fillId="2" borderId="0" xfId="0" applyNumberFormat="1" applyFont="1" applyFill="1" applyBorder="1" applyAlignment="1"/>
    <xf numFmtId="166" fontId="35" fillId="2" borderId="0" xfId="1" quotePrefix="1" applyNumberFormat="1" applyFont="1" applyFill="1" applyBorder="1" applyAlignment="1">
      <alignment vertical="center"/>
    </xf>
    <xf numFmtId="174" fontId="35" fillId="2" borderId="0" xfId="1" applyNumberFormat="1" applyFont="1" applyFill="1" applyBorder="1" applyAlignment="1">
      <alignment vertical="center"/>
    </xf>
    <xf numFmtId="0" fontId="37" fillId="2" borderId="0" xfId="0" applyFont="1" applyFill="1" applyAlignment="1">
      <alignment horizontal="left" vertical="center"/>
    </xf>
    <xf numFmtId="166" fontId="37" fillId="2" borderId="0" xfId="1" applyNumberFormat="1" applyFont="1" applyFill="1" applyBorder="1" applyAlignment="1">
      <alignment vertical="center"/>
    </xf>
    <xf numFmtId="167" fontId="37" fillId="2" borderId="0" xfId="1" applyNumberFormat="1" applyFont="1" applyFill="1"/>
    <xf numFmtId="0" fontId="45" fillId="2" borderId="0" xfId="0" applyFont="1" applyFill="1"/>
    <xf numFmtId="0" fontId="46" fillId="2" borderId="0" xfId="0" applyFont="1" applyFill="1" applyAlignment="1">
      <alignment horizontal="center" vertical="center"/>
    </xf>
    <xf numFmtId="0" fontId="39" fillId="2" borderId="0" xfId="0" applyFont="1" applyFill="1" applyAlignment="1">
      <alignment vertical="center"/>
    </xf>
    <xf numFmtId="0" fontId="39" fillId="2" borderId="0" xfId="0" quotePrefix="1" applyFont="1" applyFill="1" applyAlignment="1">
      <alignment horizontal="center" vertical="center"/>
    </xf>
    <xf numFmtId="166" fontId="39" fillId="6" borderId="0" xfId="1" applyNumberFormat="1" applyFont="1" applyFill="1" applyBorder="1" applyAlignment="1">
      <alignment horizontal="right" vertical="center"/>
    </xf>
    <xf numFmtId="0" fontId="39" fillId="2" borderId="0" xfId="0" applyFont="1" applyFill="1" applyAlignment="1">
      <alignment horizontal="center" vertical="center"/>
    </xf>
    <xf numFmtId="166" fontId="39" fillId="2" borderId="0" xfId="1" quotePrefix="1" applyNumberFormat="1" applyFont="1" applyFill="1" applyBorder="1" applyAlignment="1">
      <alignment horizontal="right" vertical="center"/>
    </xf>
    <xf numFmtId="0" fontId="47" fillId="2" borderId="0" xfId="0" applyFont="1" applyFill="1"/>
    <xf numFmtId="0" fontId="47" fillId="0" borderId="0" xfId="0" applyFont="1"/>
    <xf numFmtId="0" fontId="47" fillId="2" borderId="0" xfId="0" applyFont="1" applyFill="1" applyAlignment="1">
      <alignment vertical="center"/>
    </xf>
    <xf numFmtId="17" fontId="47" fillId="2" borderId="0" xfId="0" applyNumberFormat="1" applyFont="1" applyFill="1" applyAlignment="1">
      <alignment horizontal="left" vertical="center"/>
    </xf>
    <xf numFmtId="0" fontId="30" fillId="2" borderId="0" xfId="0" applyFont="1" applyFill="1"/>
    <xf numFmtId="0" fontId="30" fillId="0" borderId="0" xfId="0" applyFont="1"/>
    <xf numFmtId="0" fontId="36" fillId="2" borderId="0" xfId="0" applyFont="1" applyFill="1"/>
    <xf numFmtId="0" fontId="36" fillId="2" borderId="0" xfId="0" applyFont="1" applyFill="1" applyBorder="1"/>
    <xf numFmtId="0" fontId="36" fillId="0" borderId="0" xfId="0" applyFont="1"/>
    <xf numFmtId="0" fontId="36" fillId="2" borderId="0" xfId="0" applyFont="1" applyFill="1" applyBorder="1" applyAlignment="1">
      <alignment horizontal="center"/>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167" fontId="38" fillId="2" borderId="0" xfId="1" applyNumberFormat="1" applyFont="1" applyFill="1"/>
    <xf numFmtId="167" fontId="38" fillId="0" borderId="0" xfId="1" applyNumberFormat="1" applyFont="1"/>
    <xf numFmtId="166" fontId="38" fillId="0" borderId="0" xfId="0" applyNumberFormat="1" applyFont="1"/>
    <xf numFmtId="166" fontId="37" fillId="2" borderId="2" xfId="1" applyNumberFormat="1" applyFont="1" applyFill="1" applyBorder="1" applyAlignment="1">
      <alignment horizontal="right" vertical="center"/>
    </xf>
    <xf numFmtId="0" fontId="36" fillId="2" borderId="15" xfId="0" applyFont="1" applyFill="1" applyBorder="1"/>
    <xf numFmtId="0" fontId="36" fillId="2" borderId="15" xfId="0" applyFont="1" applyFill="1" applyBorder="1" applyAlignment="1"/>
    <xf numFmtId="0" fontId="39" fillId="2" borderId="3" xfId="0" applyFont="1" applyFill="1" applyBorder="1" applyAlignment="1">
      <alignment vertical="top"/>
    </xf>
    <xf numFmtId="166" fontId="39" fillId="2" borderId="0" xfId="0" applyNumberFormat="1" applyFont="1" applyFill="1"/>
    <xf numFmtId="0" fontId="36" fillId="2" borderId="10" xfId="0" applyFont="1" applyFill="1" applyBorder="1" applyAlignment="1"/>
    <xf numFmtId="0" fontId="36" fillId="2" borderId="9" xfId="0" applyFont="1" applyFill="1" applyBorder="1" applyAlignment="1"/>
    <xf numFmtId="167" fontId="38" fillId="0" borderId="0" xfId="1" applyNumberFormat="1" applyFont="1" applyFill="1"/>
    <xf numFmtId="0" fontId="43" fillId="2" borderId="0" xfId="0" applyFont="1" applyFill="1" applyAlignment="1">
      <alignment horizontal="left" vertical="center"/>
    </xf>
    <xf numFmtId="166" fontId="43" fillId="0" borderId="0" xfId="1" applyNumberFormat="1" applyFont="1" applyFill="1" applyBorder="1" applyAlignment="1">
      <alignment horizontal="right" vertical="center"/>
    </xf>
    <xf numFmtId="167" fontId="45" fillId="2" borderId="0" xfId="1" applyNumberFormat="1" applyFont="1" applyFill="1"/>
    <xf numFmtId="167" fontId="45" fillId="0" borderId="0" xfId="1" applyNumberFormat="1" applyFont="1"/>
    <xf numFmtId="166" fontId="45" fillId="0" borderId="0" xfId="0" applyNumberFormat="1" applyFont="1"/>
    <xf numFmtId="0" fontId="45" fillId="0" borderId="0" xfId="0" applyFont="1"/>
    <xf numFmtId="166" fontId="43" fillId="2" borderId="0" xfId="1" applyNumberFormat="1" applyFont="1" applyFill="1" applyBorder="1" applyAlignment="1">
      <alignment horizontal="right" vertical="center"/>
    </xf>
    <xf numFmtId="165" fontId="48" fillId="2" borderId="0" xfId="2" applyNumberFormat="1" applyFont="1" applyFill="1" applyBorder="1" applyAlignment="1">
      <alignment horizontal="left" vertical="center"/>
    </xf>
    <xf numFmtId="166" fontId="48" fillId="2" borderId="0" xfId="1" applyNumberFormat="1" applyFont="1" applyFill="1" applyBorder="1" applyAlignment="1">
      <alignment horizontal="right" vertical="center"/>
    </xf>
    <xf numFmtId="0" fontId="32" fillId="2" borderId="0" xfId="0" applyFont="1" applyFill="1" applyAlignment="1">
      <alignment horizontal="center"/>
    </xf>
    <xf numFmtId="165" fontId="36" fillId="2" borderId="2" xfId="2" applyNumberFormat="1" applyFont="1" applyFill="1" applyBorder="1" applyAlignment="1">
      <alignment horizontal="left" vertical="center" indent="1"/>
    </xf>
    <xf numFmtId="165" fontId="36" fillId="2" borderId="2" xfId="2" applyNumberFormat="1" applyFont="1" applyFill="1" applyBorder="1" applyAlignment="1">
      <alignment horizontal="left" vertical="center"/>
    </xf>
    <xf numFmtId="166" fontId="38" fillId="2" borderId="2" xfId="0" applyNumberFormat="1" applyFont="1" applyFill="1" applyBorder="1" applyAlignment="1">
      <alignment vertical="center"/>
    </xf>
    <xf numFmtId="172" fontId="38" fillId="2" borderId="2" xfId="13" applyNumberFormat="1" applyFont="1" applyFill="1" applyBorder="1" applyAlignment="1">
      <alignment vertical="center"/>
    </xf>
    <xf numFmtId="166" fontId="38" fillId="2" borderId="2" xfId="13" applyNumberFormat="1" applyFont="1" applyFill="1" applyBorder="1" applyAlignment="1">
      <alignment vertical="center"/>
    </xf>
    <xf numFmtId="166" fontId="38" fillId="0" borderId="2" xfId="0" applyNumberFormat="1" applyFont="1" applyFill="1" applyBorder="1" applyAlignment="1">
      <alignment vertical="center"/>
    </xf>
    <xf numFmtId="172" fontId="38" fillId="0" borderId="2" xfId="13" applyNumberFormat="1" applyFont="1" applyFill="1" applyBorder="1" applyAlignment="1">
      <alignment vertical="center"/>
    </xf>
    <xf numFmtId="166" fontId="38" fillId="0" borderId="2" xfId="13" applyNumberFormat="1" applyFont="1" applyFill="1" applyBorder="1" applyAlignment="1">
      <alignment vertical="center"/>
    </xf>
    <xf numFmtId="165" fontId="36" fillId="2" borderId="5" xfId="2" applyNumberFormat="1" applyFont="1" applyFill="1" applyBorder="1" applyAlignment="1">
      <alignment horizontal="left" vertical="center" wrapText="1" indent="1"/>
    </xf>
    <xf numFmtId="166" fontId="36" fillId="2" borderId="2" xfId="0" applyNumberFormat="1" applyFont="1" applyFill="1" applyBorder="1" applyAlignment="1">
      <alignment vertical="center"/>
    </xf>
    <xf numFmtId="172" fontId="36" fillId="2" borderId="2" xfId="13" applyNumberFormat="1" applyFont="1" applyFill="1" applyBorder="1" applyAlignment="1">
      <alignment vertical="center"/>
    </xf>
    <xf numFmtId="166" fontId="36" fillId="2" borderId="2" xfId="13" applyNumberFormat="1" applyFont="1" applyFill="1" applyBorder="1" applyAlignment="1">
      <alignment vertical="center"/>
    </xf>
    <xf numFmtId="165" fontId="36" fillId="2" borderId="0" xfId="2" applyNumberFormat="1" applyFont="1" applyFill="1" applyBorder="1" applyAlignment="1">
      <alignment horizontal="left" vertical="center" indent="1"/>
    </xf>
    <xf numFmtId="166" fontId="36" fillId="2" borderId="0" xfId="0" applyNumberFormat="1" applyFont="1" applyFill="1" applyBorder="1" applyAlignment="1">
      <alignment vertical="center"/>
    </xf>
    <xf numFmtId="172" fontId="36" fillId="2" borderId="0" xfId="13" applyNumberFormat="1" applyFont="1" applyFill="1" applyBorder="1" applyAlignment="1">
      <alignment vertical="center"/>
    </xf>
    <xf numFmtId="166" fontId="36" fillId="2" borderId="0" xfId="13" applyNumberFormat="1" applyFont="1" applyFill="1" applyBorder="1" applyAlignment="1">
      <alignment vertical="center"/>
    </xf>
    <xf numFmtId="0" fontId="49" fillId="2" borderId="0" xfId="0" applyFont="1" applyFill="1"/>
    <xf numFmtId="0" fontId="34" fillId="2" borderId="0" xfId="0" applyFont="1" applyFill="1" applyAlignment="1">
      <alignment vertical="center"/>
    </xf>
    <xf numFmtId="0" fontId="36" fillId="2" borderId="0" xfId="0" applyFont="1" applyFill="1" applyBorder="1" applyAlignment="1">
      <alignment horizontal="left" vertical="center"/>
    </xf>
    <xf numFmtId="0" fontId="36" fillId="2" borderId="2" xfId="0" applyFont="1" applyFill="1" applyBorder="1" applyAlignment="1">
      <alignment vertical="center"/>
    </xf>
    <xf numFmtId="0" fontId="36" fillId="2" borderId="1" xfId="0" applyFont="1" applyFill="1" applyBorder="1" applyAlignment="1">
      <alignment vertical="center"/>
    </xf>
    <xf numFmtId="168" fontId="38" fillId="0" borderId="0" xfId="0" applyNumberFormat="1" applyFont="1"/>
    <xf numFmtId="175" fontId="38" fillId="0" borderId="0" xfId="0" applyNumberFormat="1" applyFont="1"/>
    <xf numFmtId="167" fontId="38" fillId="2" borderId="14" xfId="1" applyNumberFormat="1" applyFont="1" applyFill="1" applyBorder="1"/>
    <xf numFmtId="0" fontId="45" fillId="2" borderId="3" xfId="0" applyFont="1" applyFill="1" applyBorder="1" applyAlignment="1">
      <alignment wrapText="1"/>
    </xf>
    <xf numFmtId="0" fontId="43" fillId="2" borderId="3" xfId="2" applyNumberFormat="1" applyFont="1" applyFill="1" applyBorder="1" applyAlignment="1">
      <alignment horizontal="left" vertical="center"/>
    </xf>
    <xf numFmtId="166" fontId="43" fillId="2" borderId="4" xfId="1" applyNumberFormat="1" applyFont="1" applyFill="1" applyBorder="1" applyAlignment="1">
      <alignment horizontal="right" vertical="center"/>
    </xf>
    <xf numFmtId="166" fontId="43" fillId="2" borderId="3" xfId="1" applyNumberFormat="1" applyFont="1" applyFill="1" applyBorder="1" applyAlignment="1">
      <alignment horizontal="right" vertical="center"/>
    </xf>
    <xf numFmtId="168" fontId="45" fillId="0" borderId="0" xfId="0" applyNumberFormat="1" applyFont="1"/>
    <xf numFmtId="0" fontId="38" fillId="2" borderId="0" xfId="0" applyFont="1" applyFill="1" applyBorder="1"/>
    <xf numFmtId="0" fontId="38" fillId="2" borderId="14" xfId="0" applyFont="1" applyFill="1" applyBorder="1"/>
    <xf numFmtId="0" fontId="37" fillId="0" borderId="2" xfId="0" applyFont="1" applyBorder="1" applyAlignment="1">
      <alignment horizontal="center" vertical="center" wrapText="1"/>
    </xf>
    <xf numFmtId="0" fontId="36" fillId="2" borderId="0" xfId="0" applyFont="1" applyFill="1" applyAlignment="1">
      <alignment vertical="center"/>
    </xf>
    <xf numFmtId="0" fontId="36" fillId="2" borderId="15" xfId="0" applyFont="1" applyFill="1" applyBorder="1" applyAlignment="1">
      <alignment horizontal="left" vertical="center"/>
    </xf>
    <xf numFmtId="0" fontId="36" fillId="2" borderId="9" xfId="0" applyFont="1" applyFill="1" applyBorder="1" applyAlignment="1">
      <alignment horizontal="left" vertical="center"/>
    </xf>
    <xf numFmtId="168" fontId="45" fillId="2" borderId="0" xfId="0" applyNumberFormat="1" applyFont="1" applyFill="1"/>
    <xf numFmtId="0" fontId="45" fillId="2" borderId="0" xfId="0" applyFont="1" applyFill="1" applyBorder="1" applyAlignment="1">
      <alignment wrapText="1"/>
    </xf>
    <xf numFmtId="166" fontId="43" fillId="2" borderId="14" xfId="1" applyNumberFormat="1" applyFont="1" applyFill="1" applyBorder="1" applyAlignment="1">
      <alignment horizontal="right" vertical="center"/>
    </xf>
    <xf numFmtId="0" fontId="50" fillId="2" borderId="0" xfId="0" applyFont="1" applyFill="1" applyAlignment="1">
      <alignment horizontal="left" vertical="center"/>
    </xf>
    <xf numFmtId="0" fontId="45" fillId="2" borderId="0" xfId="0" applyFont="1" applyFill="1" applyAlignment="1">
      <alignment vertical="center"/>
    </xf>
    <xf numFmtId="0" fontId="45" fillId="2" borderId="0" xfId="0" quotePrefix="1" applyFont="1" applyFill="1" applyAlignment="1">
      <alignment horizontal="left" vertical="center"/>
    </xf>
    <xf numFmtId="0" fontId="45" fillId="6" borderId="0" xfId="0" quotePrefix="1" applyFont="1" applyFill="1" applyAlignment="1">
      <alignment horizontal="left" vertical="center"/>
    </xf>
    <xf numFmtId="3" fontId="35" fillId="2" borderId="2" xfId="1" applyNumberFormat="1" applyFont="1" applyFill="1" applyBorder="1" applyAlignment="1">
      <alignment horizontal="right" vertical="center"/>
    </xf>
    <xf numFmtId="0" fontId="40" fillId="2" borderId="0" xfId="0" applyFont="1" applyFill="1" applyAlignment="1">
      <alignment horizontal="left" vertical="center"/>
    </xf>
    <xf numFmtId="0" fontId="32" fillId="2" borderId="0" xfId="0" applyFont="1" applyFill="1" applyAlignment="1">
      <alignment horizontal="left" vertical="center"/>
    </xf>
    <xf numFmtId="0" fontId="41" fillId="2" borderId="0" xfId="0" applyFont="1" applyFill="1" applyAlignment="1">
      <alignment horizontal="left" vertical="center"/>
    </xf>
    <xf numFmtId="0" fontId="36" fillId="2" borderId="0" xfId="0" applyFont="1" applyFill="1" applyAlignment="1">
      <alignment horizontal="center" vertical="center" wrapText="1"/>
    </xf>
    <xf numFmtId="0" fontId="42" fillId="5" borderId="0" xfId="0" applyFont="1" applyFill="1" applyAlignment="1">
      <alignment vertical="center" wrapText="1"/>
    </xf>
    <xf numFmtId="179" fontId="35" fillId="0" borderId="2" xfId="1" applyNumberFormat="1" applyFont="1" applyFill="1" applyBorder="1" applyAlignment="1">
      <alignment horizontal="right" vertical="center"/>
    </xf>
    <xf numFmtId="174" fontId="35" fillId="6" borderId="1" xfId="1" applyNumberFormat="1" applyFont="1" applyFill="1" applyBorder="1" applyAlignment="1">
      <alignment vertical="center"/>
    </xf>
    <xf numFmtId="167" fontId="36" fillId="2" borderId="0" xfId="0" applyNumberFormat="1" applyFont="1" applyFill="1"/>
    <xf numFmtId="0" fontId="37" fillId="2" borderId="0" xfId="0" applyFont="1" applyFill="1" applyBorder="1" applyAlignment="1">
      <alignment horizontal="center" vertical="center"/>
    </xf>
    <xf numFmtId="0" fontId="50" fillId="2" borderId="0" xfId="0" applyFont="1" applyFill="1" applyAlignment="1">
      <alignment horizontal="center" vertical="center"/>
    </xf>
    <xf numFmtId="0" fontId="45" fillId="2" borderId="0" xfId="0" quotePrefix="1" applyFont="1" applyFill="1" applyAlignment="1">
      <alignment horizontal="center" vertical="center"/>
    </xf>
    <xf numFmtId="0" fontId="45" fillId="6" borderId="0" xfId="0" quotePrefix="1" applyFont="1" applyFill="1" applyAlignment="1">
      <alignment horizontal="center" vertical="center"/>
    </xf>
    <xf numFmtId="0" fontId="45" fillId="2" borderId="0" xfId="0" applyFont="1" applyFill="1" applyAlignment="1">
      <alignment horizontal="center" vertical="center"/>
    </xf>
    <xf numFmtId="0" fontId="51" fillId="2" borderId="0" xfId="0" applyFont="1" applyFill="1"/>
    <xf numFmtId="0" fontId="36" fillId="2" borderId="0" xfId="0" applyFont="1" applyFill="1" applyAlignment="1">
      <alignment horizontal="left" vertical="center"/>
    </xf>
    <xf numFmtId="0" fontId="37" fillId="2" borderId="10" xfId="0" applyFont="1" applyFill="1" applyBorder="1" applyAlignment="1">
      <alignment horizontal="right" vertical="center" wrapText="1"/>
    </xf>
    <xf numFmtId="0" fontId="37" fillId="2" borderId="2" xfId="0" applyFont="1" applyFill="1" applyBorder="1" applyAlignment="1">
      <alignment vertical="center"/>
    </xf>
    <xf numFmtId="0" fontId="38" fillId="2" borderId="1" xfId="0" applyFont="1" applyFill="1" applyBorder="1" applyAlignment="1">
      <alignment wrapText="1"/>
    </xf>
    <xf numFmtId="0" fontId="37" fillId="2" borderId="5" xfId="2" applyNumberFormat="1" applyFont="1" applyFill="1" applyBorder="1" applyAlignment="1">
      <alignment horizontal="left" vertical="center" wrapText="1"/>
    </xf>
    <xf numFmtId="0" fontId="37" fillId="2" borderId="5" xfId="2" applyNumberFormat="1" applyFont="1" applyFill="1" applyBorder="1" applyAlignment="1">
      <alignment horizontal="left" vertical="center"/>
    </xf>
    <xf numFmtId="0" fontId="36" fillId="2" borderId="2" xfId="0" applyFont="1" applyFill="1" applyBorder="1"/>
    <xf numFmtId="0" fontId="52" fillId="2" borderId="0" xfId="0" applyFont="1" applyFill="1" applyAlignment="1">
      <alignment horizontal="center"/>
    </xf>
    <xf numFmtId="0" fontId="37" fillId="2" borderId="15" xfId="0" applyFont="1" applyFill="1" applyBorder="1" applyAlignment="1">
      <alignment horizontal="right" vertical="center" wrapText="1"/>
    </xf>
    <xf numFmtId="0" fontId="36" fillId="2" borderId="1" xfId="0" applyFont="1" applyFill="1" applyBorder="1"/>
    <xf numFmtId="0" fontId="37" fillId="2" borderId="5" xfId="0" applyFont="1" applyFill="1" applyBorder="1" applyAlignment="1">
      <alignment vertical="center"/>
    </xf>
    <xf numFmtId="0" fontId="45" fillId="2" borderId="0" xfId="0" applyFont="1" applyFill="1" applyAlignment="1">
      <alignment wrapText="1"/>
    </xf>
    <xf numFmtId="0" fontId="43" fillId="2" borderId="0" xfId="2" applyNumberFormat="1" applyFont="1" applyFill="1" applyBorder="1" applyAlignment="1">
      <alignment horizontal="left" vertical="center"/>
    </xf>
    <xf numFmtId="0" fontId="37" fillId="2" borderId="0" xfId="0" applyFont="1" applyFill="1" applyAlignment="1">
      <alignment horizontal="right" vertical="center" wrapText="1"/>
    </xf>
    <xf numFmtId="0" fontId="38" fillId="0" borderId="2" xfId="0" applyFont="1" applyBorder="1" applyAlignment="1">
      <alignment horizontal="right"/>
    </xf>
    <xf numFmtId="0" fontId="38" fillId="0" borderId="2" xfId="0" applyFont="1" applyBorder="1"/>
    <xf numFmtId="0" fontId="37" fillId="0" borderId="2" xfId="0" applyFont="1" applyBorder="1" applyAlignment="1">
      <alignment horizontal="center" vertical="center"/>
    </xf>
    <xf numFmtId="171" fontId="38" fillId="0" borderId="0" xfId="0" applyNumberFormat="1" applyFont="1"/>
    <xf numFmtId="177" fontId="33" fillId="0" borderId="0" xfId="1" applyNumberFormat="1" applyFont="1" applyFill="1" applyBorder="1" applyAlignment="1">
      <alignment horizontal="right" vertical="center"/>
    </xf>
    <xf numFmtId="166" fontId="33" fillId="0" borderId="0" xfId="1" applyNumberFormat="1" applyFont="1" applyFill="1" applyBorder="1" applyAlignment="1">
      <alignment horizontal="right" vertical="center"/>
    </xf>
    <xf numFmtId="164" fontId="38" fillId="0" borderId="0" xfId="0" applyNumberFormat="1" applyFont="1"/>
    <xf numFmtId="166" fontId="45" fillId="2" borderId="0" xfId="0" applyNumberFormat="1" applyFont="1" applyFill="1"/>
    <xf numFmtId="0" fontId="39" fillId="4" borderId="0" xfId="0" quotePrefix="1" applyFont="1" applyFill="1" applyAlignment="1">
      <alignment horizontal="center" vertical="center"/>
    </xf>
    <xf numFmtId="169" fontId="45" fillId="2" borderId="0" xfId="13" applyNumberFormat="1" applyFont="1" applyFill="1"/>
    <xf numFmtId="0" fontId="36" fillId="2" borderId="0" xfId="0" applyFont="1" applyFill="1" applyAlignment="1">
      <alignment horizontal="center"/>
    </xf>
    <xf numFmtId="167" fontId="35" fillId="0" borderId="0" xfId="1" applyNumberFormat="1" applyFont="1"/>
    <xf numFmtId="166" fontId="35" fillId="0" borderId="0" xfId="0" applyNumberFormat="1" applyFont="1"/>
    <xf numFmtId="0" fontId="35" fillId="5" borderId="0" xfId="0" applyFont="1" applyFill="1" applyAlignment="1">
      <alignment horizontal="left" vertical="center"/>
    </xf>
    <xf numFmtId="0" fontId="42" fillId="5" borderId="0" xfId="0" applyFont="1" applyFill="1" applyAlignment="1">
      <alignment horizontal="center" vertical="center" wrapText="1"/>
    </xf>
    <xf numFmtId="167" fontId="35" fillId="0" borderId="0" xfId="1" applyNumberFormat="1" applyFont="1" applyFill="1"/>
    <xf numFmtId="166" fontId="35" fillId="3" borderId="2" xfId="1" applyNumberFormat="1" applyFont="1" applyFill="1" applyBorder="1" applyAlignment="1">
      <alignment horizontal="right" vertical="center"/>
    </xf>
    <xf numFmtId="166" fontId="37" fillId="3" borderId="2" xfId="1" applyNumberFormat="1" applyFont="1" applyFill="1" applyBorder="1" applyAlignment="1">
      <alignment horizontal="right" vertical="center"/>
    </xf>
    <xf numFmtId="167" fontId="39" fillId="2" borderId="0" xfId="1" applyNumberFormat="1" applyFont="1" applyFill="1"/>
    <xf numFmtId="43" fontId="38" fillId="0" borderId="0" xfId="1" applyFont="1"/>
    <xf numFmtId="43" fontId="35" fillId="0" borderId="0" xfId="1" applyFont="1"/>
    <xf numFmtId="9" fontId="35" fillId="2" borderId="0" xfId="13" applyFont="1" applyFill="1"/>
    <xf numFmtId="0" fontId="43" fillId="2" borderId="0" xfId="0" applyFont="1" applyFill="1" applyBorder="1" applyAlignment="1">
      <alignment horizontal="left" vertical="center"/>
    </xf>
    <xf numFmtId="0" fontId="42" fillId="5" borderId="0" xfId="0" applyFont="1" applyFill="1" applyBorder="1" applyAlignment="1">
      <alignment horizontal="center" vertical="center" wrapText="1"/>
    </xf>
    <xf numFmtId="166" fontId="37" fillId="3" borderId="0" xfId="1" applyNumberFormat="1" applyFont="1" applyFill="1" applyBorder="1" applyAlignment="1">
      <alignment horizontal="right" vertical="center"/>
    </xf>
    <xf numFmtId="166" fontId="37" fillId="0" borderId="0" xfId="1" applyNumberFormat="1" applyFont="1" applyFill="1" applyBorder="1" applyAlignment="1">
      <alignment horizontal="right" vertical="center"/>
    </xf>
    <xf numFmtId="167" fontId="35" fillId="0" borderId="0" xfId="1" applyNumberFormat="1" applyFont="1" applyAlignment="1">
      <alignment horizontal="right"/>
    </xf>
    <xf numFmtId="0" fontId="35" fillId="0" borderId="0" xfId="0" applyNumberFormat="1" applyFont="1"/>
    <xf numFmtId="0" fontId="29" fillId="2" borderId="0" xfId="0" applyFont="1" applyFill="1" applyAlignment="1">
      <alignment vertical="center"/>
    </xf>
    <xf numFmtId="180" fontId="35" fillId="0" borderId="0" xfId="1" applyNumberFormat="1" applyFont="1" applyFill="1" applyBorder="1" applyAlignment="1">
      <alignment horizontal="right" vertical="center"/>
    </xf>
    <xf numFmtId="0" fontId="29" fillId="3" borderId="0" xfId="0" applyFont="1" applyFill="1"/>
    <xf numFmtId="0" fontId="53" fillId="3" borderId="0" xfId="0" applyFont="1" applyFill="1" applyAlignment="1">
      <alignment vertical="center"/>
    </xf>
    <xf numFmtId="0" fontId="32" fillId="3" borderId="0" xfId="0" applyFont="1" applyFill="1" applyAlignment="1">
      <alignment horizontal="right"/>
    </xf>
    <xf numFmtId="0" fontId="54" fillId="3" borderId="0" xfId="0" applyFont="1" applyFill="1" applyAlignment="1">
      <alignment vertical="center"/>
    </xf>
    <xf numFmtId="0" fontId="29" fillId="5" borderId="0" xfId="0" applyFont="1" applyFill="1"/>
    <xf numFmtId="17" fontId="53" fillId="5" borderId="0" xfId="0" applyNumberFormat="1" applyFont="1" applyFill="1" applyAlignment="1">
      <alignment horizontal="left" vertical="center"/>
    </xf>
    <xf numFmtId="17" fontId="53" fillId="3" borderId="0" xfId="0" applyNumberFormat="1" applyFont="1" applyFill="1" applyAlignment="1">
      <alignment horizontal="left" vertical="center"/>
    </xf>
    <xf numFmtId="0" fontId="35" fillId="5" borderId="0" xfId="0" applyFont="1" applyFill="1"/>
    <xf numFmtId="167" fontId="35" fillId="6" borderId="2" xfId="1" applyNumberFormat="1" applyFont="1" applyFill="1" applyBorder="1" applyAlignment="1">
      <alignment horizontal="right" vertical="center"/>
    </xf>
    <xf numFmtId="9" fontId="35" fillId="0" borderId="0" xfId="13" applyFont="1"/>
    <xf numFmtId="169" fontId="35" fillId="0" borderId="0" xfId="13" applyNumberFormat="1" applyFont="1"/>
    <xf numFmtId="0" fontId="39" fillId="5" borderId="0" xfId="0" applyFont="1" applyFill="1" applyAlignment="1">
      <alignment horizontal="left" vertical="center"/>
    </xf>
    <xf numFmtId="0" fontId="55" fillId="2" borderId="0" xfId="0" applyFont="1" applyFill="1" applyAlignment="1">
      <alignment horizontal="center" vertical="center"/>
    </xf>
    <xf numFmtId="0" fontId="56" fillId="0" borderId="0" xfId="0" applyFont="1" applyAlignment="1">
      <alignment vertical="center"/>
    </xf>
    <xf numFmtId="0" fontId="56" fillId="2" borderId="0" xfId="0" quotePrefix="1" applyFont="1" applyFill="1" applyAlignment="1">
      <alignment horizontal="center" vertical="center"/>
    </xf>
    <xf numFmtId="0" fontId="38" fillId="2" borderId="1" xfId="0" applyFont="1" applyFill="1" applyBorder="1"/>
    <xf numFmtId="0" fontId="36" fillId="2" borderId="1" xfId="0" applyFont="1" applyFill="1" applyBorder="1" applyAlignment="1">
      <alignment horizontal="left" vertical="center"/>
    </xf>
    <xf numFmtId="0" fontId="37" fillId="2" borderId="5" xfId="0" applyFont="1" applyFill="1" applyBorder="1" applyAlignment="1">
      <alignment horizontal="right" vertical="center" wrapText="1"/>
    </xf>
    <xf numFmtId="0" fontId="44" fillId="0" borderId="2" xfId="0" applyFont="1" applyBorder="1" applyAlignment="1">
      <alignment horizontal="center" vertical="center"/>
    </xf>
    <xf numFmtId="166" fontId="35" fillId="4" borderId="2" xfId="1" applyNumberFormat="1" applyFont="1" applyFill="1" applyBorder="1" applyAlignment="1">
      <alignment horizontal="right" vertical="center"/>
    </xf>
    <xf numFmtId="166" fontId="57" fillId="0" borderId="2" xfId="1" applyNumberFormat="1" applyFont="1" applyFill="1" applyBorder="1" applyAlignment="1">
      <alignment horizontal="right" vertical="center"/>
    </xf>
    <xf numFmtId="0" fontId="48" fillId="2" borderId="0" xfId="2" applyNumberFormat="1" applyFont="1" applyFill="1" applyBorder="1" applyAlignment="1">
      <alignment horizontal="left" vertical="center" indent="1"/>
    </xf>
    <xf numFmtId="166" fontId="48" fillId="0" borderId="0" xfId="1" applyNumberFormat="1" applyFont="1" applyFill="1" applyBorder="1" applyAlignment="1">
      <alignment horizontal="right" vertical="center"/>
    </xf>
    <xf numFmtId="0" fontId="58" fillId="2" borderId="0" xfId="0" applyFont="1" applyFill="1"/>
    <xf numFmtId="0" fontId="36" fillId="0" borderId="0" xfId="0" applyFont="1" applyAlignment="1">
      <alignment vertical="center"/>
    </xf>
    <xf numFmtId="0" fontId="38" fillId="0" borderId="0" xfId="0" applyFont="1" applyAlignment="1">
      <alignment vertical="center"/>
    </xf>
    <xf numFmtId="0" fontId="59" fillId="2" borderId="1" xfId="0" applyFont="1" applyFill="1" applyBorder="1" applyAlignment="1">
      <alignment horizontal="left" vertical="center"/>
    </xf>
    <xf numFmtId="0" fontId="43" fillId="2" borderId="5" xfId="0" applyFont="1" applyFill="1" applyBorder="1" applyAlignment="1">
      <alignment horizontal="right" vertical="center" wrapText="1"/>
    </xf>
    <xf numFmtId="0" fontId="59" fillId="2" borderId="1" xfId="0" applyFont="1" applyFill="1" applyBorder="1"/>
    <xf numFmtId="0" fontId="43" fillId="2" borderId="5" xfId="0" applyFont="1" applyFill="1" applyBorder="1" applyAlignment="1">
      <alignment vertical="center"/>
    </xf>
    <xf numFmtId="0" fontId="43" fillId="2" borderId="2" xfId="0" applyFont="1" applyFill="1" applyBorder="1" applyAlignment="1">
      <alignment horizontal="center" vertical="center"/>
    </xf>
    <xf numFmtId="0" fontId="43" fillId="0" borderId="2" xfId="0" applyFont="1" applyBorder="1" applyAlignment="1">
      <alignment horizontal="center" vertical="center"/>
    </xf>
    <xf numFmtId="0" fontId="45" fillId="2" borderId="1" xfId="0" applyFont="1" applyFill="1" applyBorder="1" applyAlignment="1">
      <alignment wrapText="1"/>
    </xf>
    <xf numFmtId="166" fontId="39" fillId="2" borderId="2" xfId="1" applyNumberFormat="1" applyFont="1" applyFill="1" applyBorder="1" applyAlignment="1">
      <alignment horizontal="right" vertical="center"/>
    </xf>
    <xf numFmtId="166" fontId="39" fillId="0" borderId="2" xfId="1" applyNumberFormat="1" applyFont="1" applyBorder="1" applyAlignment="1">
      <alignment horizontal="right" vertical="center"/>
    </xf>
    <xf numFmtId="0" fontId="59" fillId="11" borderId="2" xfId="0" applyFont="1" applyFill="1" applyBorder="1" applyAlignment="1">
      <alignment horizontal="center" vertical="center" wrapText="1"/>
    </xf>
    <xf numFmtId="22" fontId="38" fillId="0" borderId="0" xfId="0" applyNumberFormat="1" applyFont="1" applyAlignment="1">
      <alignment vertical="center"/>
    </xf>
    <xf numFmtId="166" fontId="39" fillId="9" borderId="2" xfId="1" applyNumberFormat="1" applyFont="1" applyFill="1" applyBorder="1" applyAlignment="1">
      <alignment horizontal="right" vertical="center"/>
    </xf>
    <xf numFmtId="166" fontId="39" fillId="12" borderId="2" xfId="1" applyNumberFormat="1" applyFont="1" applyFill="1" applyBorder="1" applyAlignment="1">
      <alignment horizontal="right" vertical="center"/>
    </xf>
    <xf numFmtId="166" fontId="43" fillId="2" borderId="2" xfId="1" applyNumberFormat="1" applyFont="1" applyFill="1" applyBorder="1" applyAlignment="1">
      <alignment horizontal="right" vertical="center"/>
    </xf>
    <xf numFmtId="166" fontId="43" fillId="12" borderId="2" xfId="1" applyNumberFormat="1" applyFont="1" applyFill="1" applyBorder="1" applyAlignment="1">
      <alignment horizontal="right" vertical="center"/>
    </xf>
    <xf numFmtId="166" fontId="43" fillId="0" borderId="2" xfId="1" applyNumberFormat="1" applyFont="1" applyBorder="1" applyAlignment="1">
      <alignment horizontal="right" vertical="center"/>
    </xf>
    <xf numFmtId="0" fontId="38" fillId="8" borderId="0" xfId="0" applyFont="1" applyFill="1"/>
    <xf numFmtId="0" fontId="38" fillId="8" borderId="0" xfId="0" applyFont="1" applyFill="1" applyAlignment="1">
      <alignment vertical="center"/>
    </xf>
    <xf numFmtId="22" fontId="38" fillId="0" borderId="0" xfId="0" applyNumberFormat="1" applyFont="1"/>
    <xf numFmtId="166" fontId="39" fillId="6" borderId="2" xfId="1" applyNumberFormat="1" applyFont="1" applyFill="1" applyBorder="1" applyAlignment="1">
      <alignment horizontal="right" vertical="center"/>
    </xf>
    <xf numFmtId="0" fontId="59" fillId="2" borderId="1" xfId="0" applyFont="1" applyFill="1" applyBorder="1" applyAlignment="1">
      <alignment vertical="center"/>
    </xf>
    <xf numFmtId="0" fontId="38" fillId="2" borderId="0" xfId="0" applyFont="1" applyFill="1" applyAlignment="1">
      <alignment vertical="center"/>
    </xf>
    <xf numFmtId="0" fontId="39" fillId="2" borderId="12" xfId="0" applyFont="1" applyFill="1" applyBorder="1" applyAlignment="1">
      <alignment vertical="center"/>
    </xf>
    <xf numFmtId="17" fontId="38" fillId="2" borderId="0" xfId="0" applyNumberFormat="1" applyFont="1" applyFill="1" applyAlignment="1">
      <alignment horizontal="left" vertical="center"/>
    </xf>
    <xf numFmtId="0" fontId="43" fillId="2" borderId="13" xfId="0" applyFont="1" applyFill="1" applyBorder="1" applyAlignment="1">
      <alignment horizontal="center" vertical="center"/>
    </xf>
    <xf numFmtId="0" fontId="39" fillId="2" borderId="11" xfId="0" applyFont="1" applyFill="1" applyBorder="1" applyAlignment="1">
      <alignment vertical="center"/>
    </xf>
    <xf numFmtId="165" fontId="59" fillId="2" borderId="2" xfId="2" applyNumberFormat="1" applyFont="1" applyFill="1" applyBorder="1" applyAlignment="1">
      <alignment horizontal="left" vertical="center" indent="1"/>
    </xf>
    <xf numFmtId="166" fontId="45" fillId="11" borderId="2" xfId="0" applyNumberFormat="1" applyFont="1" applyFill="1" applyBorder="1" applyAlignment="1">
      <alignment vertical="center"/>
    </xf>
    <xf numFmtId="172" fontId="45" fillId="11" borderId="2" xfId="13" applyNumberFormat="1" applyFont="1" applyFill="1" applyBorder="1" applyAlignment="1">
      <alignment vertical="center"/>
    </xf>
    <xf numFmtId="166" fontId="45" fillId="10" borderId="2" xfId="0" applyNumberFormat="1" applyFont="1" applyFill="1" applyBorder="1" applyAlignment="1">
      <alignment vertical="center"/>
    </xf>
    <xf numFmtId="172" fontId="45" fillId="10" borderId="2" xfId="13" applyNumberFormat="1" applyFont="1" applyFill="1" applyBorder="1" applyAlignment="1">
      <alignment vertical="center"/>
    </xf>
    <xf numFmtId="165" fontId="59" fillId="2" borderId="2" xfId="2" applyNumberFormat="1" applyFont="1" applyFill="1" applyBorder="1" applyAlignment="1">
      <alignment horizontal="left" vertical="center" wrapText="1" indent="1"/>
    </xf>
    <xf numFmtId="166" fontId="59" fillId="11" borderId="2" xfId="0" applyNumberFormat="1" applyFont="1" applyFill="1" applyBorder="1" applyAlignment="1">
      <alignment vertical="center"/>
    </xf>
    <xf numFmtId="166" fontId="59" fillId="10" borderId="2" xfId="0" applyNumberFormat="1" applyFont="1" applyFill="1" applyBorder="1" applyAlignment="1">
      <alignment vertical="center"/>
    </xf>
    <xf numFmtId="14" fontId="59" fillId="11" borderId="2" xfId="0" applyNumberFormat="1" applyFont="1" applyFill="1" applyBorder="1" applyAlignment="1">
      <alignment horizontal="center" vertical="center" wrapText="1"/>
    </xf>
    <xf numFmtId="17" fontId="36" fillId="9" borderId="0" xfId="0" applyNumberFormat="1" applyFont="1" applyFill="1"/>
    <xf numFmtId="0" fontId="38" fillId="9" borderId="0" xfId="0" applyFont="1" applyFill="1"/>
    <xf numFmtId="0" fontId="59" fillId="2" borderId="0" xfId="0" applyFont="1" applyFill="1" applyAlignment="1">
      <alignment vertical="center"/>
    </xf>
    <xf numFmtId="0" fontId="59" fillId="2" borderId="12" xfId="0" applyFont="1" applyFill="1" applyBorder="1" applyAlignment="1">
      <alignment horizontal="left" vertical="center"/>
    </xf>
    <xf numFmtId="0" fontId="59" fillId="2" borderId="1" xfId="0" applyFont="1" applyFill="1" applyBorder="1" applyAlignment="1">
      <alignment horizontal="center" vertical="center" wrapText="1"/>
    </xf>
    <xf numFmtId="0" fontId="59" fillId="2" borderId="2" xfId="0" applyFont="1" applyFill="1" applyBorder="1" applyAlignment="1">
      <alignment horizontal="center" vertical="center" wrapText="1"/>
    </xf>
    <xf numFmtId="165" fontId="59" fillId="2" borderId="2" xfId="1" applyNumberFormat="1" applyFont="1" applyFill="1" applyBorder="1" applyAlignment="1">
      <alignment horizontal="left" vertical="center" wrapText="1"/>
    </xf>
    <xf numFmtId="166" fontId="39" fillId="7" borderId="2" xfId="1" applyNumberFormat="1" applyFont="1" applyFill="1" applyBorder="1" applyAlignment="1">
      <alignment horizontal="right" vertical="center"/>
    </xf>
    <xf numFmtId="166" fontId="39" fillId="0" borderId="2" xfId="1" applyNumberFormat="1" applyFont="1" applyFill="1" applyBorder="1" applyAlignment="1">
      <alignment horizontal="right" vertical="center"/>
    </xf>
    <xf numFmtId="165" fontId="59" fillId="2" borderId="2" xfId="2" applyNumberFormat="1" applyFont="1" applyFill="1" applyBorder="1" applyAlignment="1">
      <alignment horizontal="left" vertical="center" wrapText="1"/>
    </xf>
    <xf numFmtId="165" fontId="43" fillId="2" borderId="2" xfId="2" applyNumberFormat="1" applyFont="1" applyFill="1" applyBorder="1" applyAlignment="1">
      <alignment horizontal="left" vertical="center"/>
    </xf>
    <xf numFmtId="166" fontId="39" fillId="0" borderId="0" xfId="1" applyNumberFormat="1" applyFont="1" applyFill="1" applyBorder="1" applyAlignment="1">
      <alignment horizontal="right" vertical="center"/>
    </xf>
    <xf numFmtId="165" fontId="43" fillId="0" borderId="0" xfId="2" applyNumberFormat="1" applyFont="1" applyFill="1" applyBorder="1" applyAlignment="1">
      <alignment horizontal="left" vertical="center"/>
    </xf>
    <xf numFmtId="0" fontId="38" fillId="0" borderId="0" xfId="0" applyFont="1" applyFill="1"/>
    <xf numFmtId="166" fontId="61" fillId="0" borderId="3" xfId="1" applyNumberFormat="1" applyFont="1" applyBorder="1" applyAlignment="1">
      <alignment horizontal="right" vertical="center"/>
    </xf>
    <xf numFmtId="2" fontId="35" fillId="0" borderId="0" xfId="0" applyNumberFormat="1" applyFont="1"/>
    <xf numFmtId="2" fontId="35" fillId="0" borderId="0" xfId="1" applyNumberFormat="1" applyFont="1"/>
    <xf numFmtId="2" fontId="35" fillId="0" borderId="0" xfId="1" applyNumberFormat="1" applyFont="1" applyAlignment="1">
      <alignment horizontal="right"/>
    </xf>
    <xf numFmtId="17" fontId="59" fillId="2" borderId="0" xfId="0" applyNumberFormat="1" applyFont="1" applyFill="1" applyAlignment="1">
      <alignment horizontal="left" vertical="center"/>
    </xf>
    <xf numFmtId="0" fontId="36" fillId="0" borderId="10" xfId="0" applyFont="1" applyBorder="1"/>
    <xf numFmtId="166" fontId="35" fillId="2" borderId="0" xfId="0" applyNumberFormat="1" applyFont="1" applyFill="1"/>
    <xf numFmtId="178" fontId="35" fillId="4" borderId="2" xfId="1" applyNumberFormat="1" applyFont="1" applyFill="1" applyBorder="1" applyAlignment="1">
      <alignment horizontal="right" vertical="center"/>
    </xf>
    <xf numFmtId="0" fontId="36" fillId="2" borderId="14" xfId="0" applyFont="1" applyFill="1" applyBorder="1" applyAlignment="1"/>
    <xf numFmtId="0" fontId="33" fillId="2" borderId="0" xfId="0" applyFont="1" applyFill="1" applyAlignment="1">
      <alignment horizontal="left" vertical="center"/>
    </xf>
    <xf numFmtId="0" fontId="52" fillId="2" borderId="0" xfId="0" applyFont="1" applyFill="1" applyBorder="1" applyAlignment="1">
      <alignment horizontal="left" vertical="center"/>
    </xf>
    <xf numFmtId="165" fontId="52" fillId="2" borderId="0" xfId="2" applyNumberFormat="1" applyFont="1" applyFill="1" applyBorder="1" applyAlignment="1">
      <alignment horizontal="left" vertical="center"/>
    </xf>
    <xf numFmtId="166" fontId="52" fillId="2" borderId="0" xfId="1" applyNumberFormat="1" applyFont="1" applyFill="1" applyBorder="1" applyAlignment="1">
      <alignment horizontal="right" vertical="center"/>
    </xf>
    <xf numFmtId="43" fontId="33" fillId="2" borderId="0" xfId="1" applyFont="1" applyFill="1"/>
    <xf numFmtId="176" fontId="35" fillId="0" borderId="2" xfId="1" applyNumberFormat="1" applyFont="1" applyFill="1" applyBorder="1" applyAlignment="1">
      <alignment horizontal="right" vertical="center"/>
    </xf>
    <xf numFmtId="0" fontId="56" fillId="2" borderId="0" xfId="0" applyFont="1" applyFill="1" applyAlignment="1">
      <alignment vertical="center"/>
    </xf>
    <xf numFmtId="43" fontId="62" fillId="2" borderId="0" xfId="1" applyFont="1" applyFill="1" applyAlignment="1">
      <alignment horizontal="right"/>
    </xf>
    <xf numFmtId="0" fontId="32" fillId="5" borderId="0" xfId="0" applyFont="1" applyFill="1"/>
    <xf numFmtId="166" fontId="35" fillId="0" borderId="2" xfId="1" applyNumberFormat="1" applyFont="1" applyFill="1" applyBorder="1" applyAlignment="1">
      <alignment horizontal="right"/>
    </xf>
    <xf numFmtId="22" fontId="35" fillId="0" borderId="0" xfId="0" applyNumberFormat="1" applyFont="1"/>
    <xf numFmtId="166" fontId="39" fillId="0" borderId="12" xfId="1" applyNumberFormat="1" applyFont="1" applyFill="1" applyBorder="1" applyAlignment="1">
      <alignment horizontal="right" vertical="center"/>
    </xf>
    <xf numFmtId="166" fontId="61" fillId="2" borderId="3" xfId="1" applyNumberFormat="1" applyFont="1" applyFill="1" applyBorder="1" applyAlignment="1">
      <alignment horizontal="right" vertical="center"/>
    </xf>
    <xf numFmtId="166" fontId="39" fillId="2" borderId="12" xfId="1" applyNumberFormat="1" applyFont="1" applyFill="1" applyBorder="1" applyAlignment="1">
      <alignment horizontal="right" vertical="center"/>
    </xf>
    <xf numFmtId="22" fontId="38" fillId="2" borderId="0" xfId="0" applyNumberFormat="1" applyFont="1" applyFill="1"/>
    <xf numFmtId="165" fontId="36" fillId="2" borderId="1" xfId="2" applyNumberFormat="1" applyFont="1" applyFill="1" applyBorder="1" applyAlignment="1">
      <alignment vertical="center" wrapText="1"/>
    </xf>
    <xf numFmtId="166" fontId="39" fillId="13" borderId="2" xfId="1" applyNumberFormat="1" applyFont="1" applyFill="1" applyBorder="1" applyAlignment="1">
      <alignment horizontal="right" vertical="center"/>
    </xf>
    <xf numFmtId="166" fontId="65" fillId="0" borderId="2" xfId="1" applyNumberFormat="1" applyFont="1" applyFill="1" applyBorder="1" applyAlignment="1">
      <alignment horizontal="right" vertical="center"/>
    </xf>
    <xf numFmtId="166" fontId="38" fillId="0" borderId="2" xfId="1" applyNumberFormat="1" applyFont="1" applyFill="1" applyBorder="1" applyAlignment="1">
      <alignment horizontal="right" vertical="center"/>
    </xf>
    <xf numFmtId="0" fontId="35" fillId="2" borderId="0" xfId="0" applyFont="1" applyFill="1" applyAlignment="1">
      <alignment horizontal="right"/>
    </xf>
    <xf numFmtId="0" fontId="38" fillId="2" borderId="0" xfId="0" applyFont="1" applyFill="1" applyAlignment="1">
      <alignment horizontal="right"/>
    </xf>
    <xf numFmtId="0" fontId="45" fillId="2" borderId="0" xfId="0" applyFont="1" applyFill="1" applyAlignment="1">
      <alignment horizontal="left" vertical="center"/>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166" fontId="35" fillId="0" borderId="1" xfId="1" applyNumberFormat="1" applyFont="1" applyFill="1" applyBorder="1" applyAlignment="1">
      <alignment horizontal="right" vertical="center"/>
    </xf>
    <xf numFmtId="166" fontId="37" fillId="0" borderId="1" xfId="1" applyNumberFormat="1" applyFont="1" applyFill="1" applyBorder="1" applyAlignment="1">
      <alignment horizontal="right" vertical="center"/>
    </xf>
    <xf numFmtId="0" fontId="42" fillId="3" borderId="2" xfId="0" applyFont="1" applyFill="1" applyBorder="1" applyAlignment="1">
      <alignment horizontal="center" vertical="center" wrapText="1"/>
    </xf>
    <xf numFmtId="166" fontId="35" fillId="0" borderId="2" xfId="1" applyNumberFormat="1" applyFont="1" applyFill="1" applyBorder="1" applyAlignment="1">
      <alignment horizontal="right" vertical="center"/>
    </xf>
    <xf numFmtId="0" fontId="36" fillId="0" borderId="1" xfId="0" applyFont="1" applyBorder="1" applyAlignment="1">
      <alignment horizontal="center" vertical="center" wrapText="1"/>
    </xf>
    <xf numFmtId="0" fontId="39" fillId="2" borderId="0" xfId="0" applyFont="1" applyFill="1" applyAlignment="1">
      <alignment horizontal="left" vertical="center"/>
    </xf>
    <xf numFmtId="0" fontId="37" fillId="2" borderId="2" xfId="0" applyFont="1" applyFill="1" applyBorder="1" applyAlignment="1">
      <alignment horizontal="center" vertical="center" wrapText="1"/>
    </xf>
    <xf numFmtId="0" fontId="39" fillId="2" borderId="0" xfId="0" applyFont="1" applyFill="1" applyAlignment="1">
      <alignment horizontal="left" vertical="center" wrapText="1"/>
    </xf>
    <xf numFmtId="0" fontId="43" fillId="11" borderId="2" xfId="0" applyFont="1" applyFill="1" applyBorder="1" applyAlignment="1">
      <alignment horizontal="center" vertical="center"/>
    </xf>
    <xf numFmtId="0" fontId="43" fillId="10" borderId="2" xfId="0" applyFont="1" applyFill="1" applyBorder="1" applyAlignment="1">
      <alignment horizontal="center" vertical="center"/>
    </xf>
    <xf numFmtId="0" fontId="43" fillId="2" borderId="5" xfId="2" applyNumberFormat="1" applyFont="1" applyFill="1" applyBorder="1" applyAlignment="1">
      <alignment horizontal="left" vertical="center" wrapText="1"/>
    </xf>
    <xf numFmtId="0" fontId="43" fillId="2" borderId="5" xfId="2" applyNumberFormat="1" applyFont="1" applyFill="1" applyBorder="1" applyAlignment="1">
      <alignment horizontal="left" vertical="center"/>
    </xf>
    <xf numFmtId="0" fontId="37" fillId="2" borderId="2" xfId="0" applyFont="1" applyFill="1" applyBorder="1" applyAlignment="1">
      <alignment horizontal="center" vertical="center"/>
    </xf>
    <xf numFmtId="0" fontId="36" fillId="2" borderId="8" xfId="0" applyFont="1" applyFill="1" applyBorder="1" applyAlignment="1">
      <alignment horizontal="center" vertical="center" wrapText="1"/>
    </xf>
    <xf numFmtId="0" fontId="36" fillId="2" borderId="7"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9"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166" fontId="35" fillId="0" borderId="2" xfId="1" applyNumberFormat="1" applyFont="1" applyFill="1" applyBorder="1" applyAlignment="1">
      <alignment horizontal="right" vertical="center"/>
    </xf>
    <xf numFmtId="0" fontId="42" fillId="3" borderId="2" xfId="0" applyFont="1" applyFill="1" applyBorder="1" applyAlignment="1">
      <alignment horizontal="center" vertical="center" wrapText="1"/>
    </xf>
    <xf numFmtId="0" fontId="37" fillId="2" borderId="2" xfId="0" applyFont="1" applyFill="1" applyBorder="1" applyAlignment="1">
      <alignment horizontal="center"/>
    </xf>
    <xf numFmtId="166" fontId="35" fillId="0" borderId="1" xfId="1" quotePrefix="1" applyNumberFormat="1" applyFont="1" applyFill="1" applyBorder="1" applyAlignment="1">
      <alignment horizontal="right" vertical="center"/>
    </xf>
    <xf numFmtId="166" fontId="35" fillId="0" borderId="5" xfId="1" quotePrefix="1" applyNumberFormat="1" applyFont="1" applyFill="1" applyBorder="1" applyAlignment="1">
      <alignment horizontal="right" vertical="center"/>
    </xf>
    <xf numFmtId="166" fontId="35" fillId="0" borderId="1" xfId="1" applyNumberFormat="1" applyFont="1" applyFill="1" applyBorder="1" applyAlignment="1">
      <alignment horizontal="right" vertical="center"/>
    </xf>
    <xf numFmtId="166" fontId="35" fillId="0" borderId="5" xfId="1" applyNumberFormat="1" applyFont="1" applyFill="1" applyBorder="1" applyAlignment="1">
      <alignment horizontal="right" vertical="center"/>
    </xf>
    <xf numFmtId="0" fontId="37" fillId="2" borderId="1" xfId="0" applyFont="1" applyFill="1" applyBorder="1" applyAlignment="1">
      <alignment horizontal="center" vertical="center"/>
    </xf>
    <xf numFmtId="0" fontId="37" fillId="2" borderId="5" xfId="0" applyFont="1" applyFill="1" applyBorder="1" applyAlignment="1">
      <alignment horizontal="center" vertical="center"/>
    </xf>
    <xf numFmtId="174" fontId="35" fillId="6" borderId="1" xfId="1" applyNumberFormat="1" applyFont="1" applyFill="1" applyBorder="1" applyAlignment="1">
      <alignment horizontal="right" vertical="center"/>
    </xf>
    <xf numFmtId="174" fontId="35" fillId="6" borderId="5" xfId="1" applyNumberFormat="1" applyFont="1" applyFill="1" applyBorder="1" applyAlignment="1">
      <alignment horizontal="right" vertical="center"/>
    </xf>
    <xf numFmtId="0" fontId="36" fillId="2" borderId="2" xfId="0" applyFont="1" applyFill="1" applyBorder="1" applyAlignment="1">
      <alignment horizontal="center" vertical="center" wrapText="1"/>
    </xf>
    <xf numFmtId="0" fontId="36" fillId="2" borderId="8" xfId="0" applyFont="1" applyFill="1" applyBorder="1" applyAlignment="1">
      <alignment horizontal="center" wrapText="1"/>
    </xf>
    <xf numFmtId="0" fontId="36" fillId="2" borderId="3" xfId="0" applyFont="1" applyFill="1" applyBorder="1" applyAlignment="1">
      <alignment horizontal="center" wrapText="1"/>
    </xf>
    <xf numFmtId="0" fontId="36" fillId="2" borderId="7" xfId="0" applyFont="1" applyFill="1" applyBorder="1" applyAlignment="1">
      <alignment horizontal="center" wrapText="1"/>
    </xf>
    <xf numFmtId="0" fontId="36" fillId="2" borderId="6" xfId="0" applyFont="1" applyFill="1" applyBorder="1" applyAlignment="1">
      <alignment horizontal="center" wrapText="1"/>
    </xf>
    <xf numFmtId="0" fontId="36" fillId="2" borderId="15" xfId="0" applyFont="1" applyFill="1" applyBorder="1" applyAlignment="1">
      <alignment horizontal="center" wrapText="1"/>
    </xf>
    <xf numFmtId="0" fontId="36" fillId="2" borderId="9" xfId="0" applyFont="1" applyFill="1" applyBorder="1" applyAlignment="1">
      <alignment horizontal="center" wrapText="1"/>
    </xf>
    <xf numFmtId="0" fontId="36" fillId="0" borderId="16" xfId="0" applyFont="1" applyBorder="1" applyAlignment="1">
      <alignment horizontal="center"/>
    </xf>
    <xf numFmtId="0" fontId="36" fillId="0" borderId="2" xfId="0" applyFont="1" applyBorder="1" applyAlignment="1">
      <alignment horizontal="center"/>
    </xf>
    <xf numFmtId="0" fontId="36" fillId="0" borderId="1" xfId="0" applyFont="1" applyBorder="1" applyAlignment="1">
      <alignment horizontal="center"/>
    </xf>
    <xf numFmtId="0" fontId="36" fillId="0" borderId="4" xfId="0" applyFont="1" applyBorder="1" applyAlignment="1">
      <alignment horizontal="center"/>
    </xf>
    <xf numFmtId="0" fontId="36" fillId="0" borderId="5" xfId="0" applyFont="1" applyBorder="1" applyAlignment="1">
      <alignment horizontal="center"/>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166" fontId="37" fillId="0" borderId="1" xfId="1" applyNumberFormat="1" applyFont="1" applyFill="1" applyBorder="1" applyAlignment="1">
      <alignment horizontal="right" vertical="center"/>
    </xf>
    <xf numFmtId="166" fontId="37" fillId="0" borderId="5" xfId="1" applyNumberFormat="1" applyFont="1" applyFill="1" applyBorder="1" applyAlignment="1">
      <alignment horizontal="right" vertical="center"/>
    </xf>
    <xf numFmtId="0" fontId="35" fillId="2" borderId="10" xfId="0" applyFont="1" applyFill="1" applyBorder="1" applyAlignment="1">
      <alignment horizontal="center" vertical="center" wrapText="1"/>
    </xf>
    <xf numFmtId="0" fontId="36" fillId="0" borderId="0" xfId="0" applyFont="1" applyBorder="1" applyAlignment="1">
      <alignment horizontal="center"/>
    </xf>
    <xf numFmtId="0" fontId="45" fillId="2" borderId="0" xfId="0" applyFont="1" applyFill="1" applyAlignment="1">
      <alignment horizontal="left" vertical="center"/>
    </xf>
    <xf numFmtId="0" fontId="39" fillId="0" borderId="0" xfId="0" applyFont="1" applyAlignment="1">
      <alignment vertical="center" wrapText="1"/>
    </xf>
    <xf numFmtId="167" fontId="36" fillId="0" borderId="10" xfId="0" applyNumberFormat="1" applyFont="1" applyBorder="1" applyAlignment="1">
      <alignment horizontal="center"/>
    </xf>
    <xf numFmtId="167" fontId="36" fillId="0" borderId="13" xfId="0" applyNumberFormat="1" applyFont="1" applyBorder="1" applyAlignment="1">
      <alignment horizontal="center"/>
    </xf>
    <xf numFmtId="167" fontId="36" fillId="0" borderId="2" xfId="0" applyNumberFormat="1" applyFont="1" applyBorder="1" applyAlignment="1">
      <alignment horizontal="center"/>
    </xf>
    <xf numFmtId="167" fontId="36" fillId="0" borderId="1" xfId="0" applyNumberFormat="1" applyFont="1" applyBorder="1" applyAlignment="1">
      <alignment horizontal="center"/>
    </xf>
    <xf numFmtId="167" fontId="36" fillId="0" borderId="4" xfId="0" applyNumberFormat="1" applyFont="1" applyBorder="1" applyAlignment="1">
      <alignment horizontal="center"/>
    </xf>
    <xf numFmtId="167" fontId="36" fillId="0" borderId="5" xfId="0" applyNumberFormat="1" applyFont="1" applyBorder="1" applyAlignment="1">
      <alignment horizontal="center"/>
    </xf>
    <xf numFmtId="0" fontId="36" fillId="0" borderId="2" xfId="0" applyFont="1" applyBorder="1" applyAlignment="1">
      <alignment horizontal="center" wrapText="1"/>
    </xf>
    <xf numFmtId="171" fontId="22" fillId="0" borderId="1" xfId="0" applyNumberFormat="1" applyFont="1" applyBorder="1" applyAlignment="1">
      <alignment horizontal="center"/>
    </xf>
    <xf numFmtId="171" fontId="22" fillId="0" borderId="4" xfId="0" applyNumberFormat="1" applyFont="1" applyBorder="1" applyAlignment="1">
      <alignment horizontal="center"/>
    </xf>
    <xf numFmtId="171" fontId="22" fillId="0" borderId="5" xfId="0" applyNumberFormat="1" applyFont="1" applyBorder="1" applyAlignment="1">
      <alignment horizontal="center"/>
    </xf>
    <xf numFmtId="0" fontId="3" fillId="2" borderId="0" xfId="0" applyFont="1" applyFill="1" applyAlignment="1">
      <alignment horizontal="left" vertical="center"/>
    </xf>
    <xf numFmtId="167" fontId="22" fillId="0" borderId="1" xfId="0" applyNumberFormat="1" applyFont="1" applyFill="1" applyBorder="1" applyAlignment="1">
      <alignment horizontal="center"/>
    </xf>
    <xf numFmtId="167" fontId="22" fillId="0" borderId="4" xfId="0" applyNumberFormat="1" applyFont="1" applyFill="1" applyBorder="1" applyAlignment="1">
      <alignment horizontal="center"/>
    </xf>
    <xf numFmtId="167" fontId="22" fillId="0" borderId="5" xfId="0" applyNumberFormat="1" applyFont="1" applyFill="1" applyBorder="1" applyAlignment="1">
      <alignment horizontal="center"/>
    </xf>
    <xf numFmtId="0" fontId="15" fillId="2" borderId="0" xfId="0" applyFont="1" applyFill="1" applyAlignment="1">
      <alignment horizontal="left" wrapText="1"/>
    </xf>
    <xf numFmtId="167" fontId="22" fillId="0" borderId="1" xfId="0" applyNumberFormat="1" applyFont="1" applyBorder="1" applyAlignment="1">
      <alignment horizontal="center"/>
    </xf>
    <xf numFmtId="167" fontId="22" fillId="0" borderId="4" xfId="0" applyNumberFormat="1" applyFont="1" applyBorder="1" applyAlignment="1">
      <alignment horizontal="center"/>
    </xf>
    <xf numFmtId="167" fontId="22" fillId="0" borderId="5" xfId="0" applyNumberFormat="1" applyFont="1" applyBorder="1" applyAlignment="1">
      <alignment horizont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2" fillId="0" borderId="4" xfId="0" applyFont="1" applyBorder="1" applyAlignment="1">
      <alignment horizontal="center"/>
    </xf>
    <xf numFmtId="0" fontId="22" fillId="0" borderId="5" xfId="0" applyFont="1" applyBorder="1" applyAlignment="1">
      <alignment horizontal="center"/>
    </xf>
    <xf numFmtId="0" fontId="15" fillId="2" borderId="0" xfId="0" applyFont="1" applyFill="1" applyAlignment="1">
      <alignment horizontal="left" vertical="center" wrapText="1" indent="4"/>
    </xf>
    <xf numFmtId="0" fontId="15" fillId="2" borderId="0" xfId="0" applyFont="1" applyFill="1" applyAlignment="1">
      <alignment horizontal="left" vertical="center" wrapText="1"/>
    </xf>
    <xf numFmtId="165" fontId="36" fillId="2" borderId="1" xfId="2" applyNumberFormat="1" applyFont="1" applyFill="1" applyBorder="1" applyAlignment="1">
      <alignment horizontal="left" vertical="center" wrapText="1" indent="1"/>
    </xf>
    <xf numFmtId="165" fontId="36" fillId="2" borderId="5" xfId="2" applyNumberFormat="1" applyFont="1" applyFill="1" applyBorder="1" applyAlignment="1">
      <alignment horizontal="left" vertical="center" wrapText="1" indent="1"/>
    </xf>
    <xf numFmtId="0" fontId="37" fillId="2"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4" xfId="0" applyFont="1" applyFill="1" applyBorder="1" applyAlignment="1">
      <alignment horizontal="center" vertical="center"/>
    </xf>
    <xf numFmtId="0" fontId="37" fillId="2" borderId="1"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6" fillId="2" borderId="1" xfId="0" applyFont="1" applyFill="1" applyBorder="1" applyAlignment="1">
      <alignment horizontal="center"/>
    </xf>
    <xf numFmtId="0" fontId="36" fillId="2" borderId="4" xfId="0" applyFont="1" applyFill="1" applyBorder="1" applyAlignment="1">
      <alignment horizontal="center"/>
    </xf>
    <xf numFmtId="0" fontId="36" fillId="2" borderId="5" xfId="0" applyFont="1" applyFill="1" applyBorder="1" applyAlignment="1">
      <alignment horizontal="center"/>
    </xf>
    <xf numFmtId="0" fontId="36" fillId="0" borderId="8" xfId="0" applyFont="1" applyBorder="1" applyAlignment="1">
      <alignment horizontal="center"/>
    </xf>
    <xf numFmtId="0" fontId="36" fillId="0" borderId="3" xfId="0" applyFont="1" applyBorder="1" applyAlignment="1">
      <alignment horizontal="center"/>
    </xf>
    <xf numFmtId="0" fontId="36" fillId="0" borderId="7" xfId="0" applyFont="1" applyBorder="1" applyAlignment="1">
      <alignment horizontal="center"/>
    </xf>
    <xf numFmtId="0" fontId="36" fillId="0" borderId="6" xfId="0" applyFont="1" applyBorder="1" applyAlignment="1">
      <alignment horizontal="center"/>
    </xf>
    <xf numFmtId="0" fontId="36" fillId="0" borderId="15" xfId="0" applyFont="1" applyBorder="1" applyAlignment="1">
      <alignment horizontal="center"/>
    </xf>
    <xf numFmtId="0" fontId="36" fillId="0" borderId="9" xfId="0" applyFont="1" applyBorder="1" applyAlignment="1">
      <alignment horizontal="center"/>
    </xf>
    <xf numFmtId="0" fontId="36" fillId="0" borderId="8" xfId="0" applyFont="1" applyBorder="1" applyAlignment="1">
      <alignment horizontal="center" wrapText="1"/>
    </xf>
    <xf numFmtId="0" fontId="36" fillId="0" borderId="3" xfId="0" applyFont="1" applyBorder="1" applyAlignment="1">
      <alignment horizontal="center" wrapText="1"/>
    </xf>
    <xf numFmtId="0" fontId="36" fillId="0" borderId="7" xfId="0" applyFont="1" applyBorder="1" applyAlignment="1">
      <alignment horizontal="center" wrapText="1"/>
    </xf>
    <xf numFmtId="0" fontId="36" fillId="0" borderId="6" xfId="0" applyFont="1" applyBorder="1" applyAlignment="1">
      <alignment horizontal="center" wrapText="1"/>
    </xf>
    <xf numFmtId="0" fontId="36" fillId="0" borderId="15" xfId="0" applyFont="1" applyBorder="1" applyAlignment="1">
      <alignment horizontal="center" wrapText="1"/>
    </xf>
    <xf numFmtId="0" fontId="36" fillId="0" borderId="9" xfId="0" applyFont="1" applyBorder="1" applyAlignment="1">
      <alignment horizontal="center" wrapText="1"/>
    </xf>
    <xf numFmtId="0" fontId="37" fillId="0" borderId="1" xfId="0" applyFont="1" applyBorder="1" applyAlignment="1">
      <alignment horizontal="center" vertical="center" wrapText="1"/>
    </xf>
    <xf numFmtId="0" fontId="37" fillId="0" borderId="5" xfId="0" applyFont="1" applyBorder="1" applyAlignment="1">
      <alignment horizontal="center" vertical="center" wrapText="1"/>
    </xf>
    <xf numFmtId="0" fontId="37" fillId="2" borderId="8"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9" xfId="0" applyFont="1" applyFill="1" applyBorder="1" applyAlignment="1">
      <alignment horizontal="center" vertical="center"/>
    </xf>
    <xf numFmtId="0" fontId="45" fillId="2" borderId="0" xfId="0" applyFont="1" applyFill="1" applyAlignment="1">
      <alignment horizontal="left" vertical="center" wrapText="1"/>
    </xf>
    <xf numFmtId="0" fontId="37" fillId="3" borderId="1" xfId="0" applyFont="1" applyFill="1" applyBorder="1" applyAlignment="1">
      <alignment horizontal="center" vertical="center"/>
    </xf>
    <xf numFmtId="0" fontId="37" fillId="3" borderId="5"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5" xfId="0" applyFont="1" applyFill="1" applyBorder="1" applyAlignment="1">
      <alignment horizontal="center" vertical="center"/>
    </xf>
    <xf numFmtId="0" fontId="36" fillId="2" borderId="2" xfId="0" applyFont="1" applyFill="1" applyBorder="1" applyAlignment="1">
      <alignment horizontal="center" vertical="center"/>
    </xf>
    <xf numFmtId="0" fontId="39" fillId="2" borderId="0" xfId="0" applyFont="1" applyFill="1" applyAlignment="1">
      <alignment horizontal="left" wrapText="1"/>
    </xf>
    <xf numFmtId="0" fontId="39" fillId="2" borderId="0" xfId="0" applyFont="1" applyFill="1" applyAlignment="1">
      <alignment horizontal="left" vertical="center"/>
    </xf>
    <xf numFmtId="0" fontId="35" fillId="2" borderId="10" xfId="0" applyFont="1" applyFill="1" applyBorder="1" applyAlignment="1">
      <alignment horizontal="center" vertical="center"/>
    </xf>
    <xf numFmtId="0" fontId="39" fillId="0" borderId="0" xfId="0" applyFont="1" applyAlignment="1">
      <alignment horizontal="left" vertical="center" wrapText="1"/>
    </xf>
    <xf numFmtId="0" fontId="37" fillId="0" borderId="1" xfId="0" applyFont="1" applyFill="1" applyBorder="1" applyAlignment="1">
      <alignment horizontal="center" vertical="center"/>
    </xf>
    <xf numFmtId="0" fontId="37" fillId="0" borderId="5" xfId="0" applyFont="1" applyFill="1" applyBorder="1" applyAlignment="1">
      <alignment horizontal="center" vertical="center"/>
    </xf>
    <xf numFmtId="0" fontId="36" fillId="0" borderId="1" xfId="0" applyFont="1" applyBorder="1" applyAlignment="1">
      <alignment horizontal="center" vertical="center" wrapText="1"/>
    </xf>
    <xf numFmtId="0" fontId="36" fillId="0" borderId="5" xfId="0" applyFont="1" applyBorder="1" applyAlignment="1">
      <alignment horizontal="center" vertical="center" wrapText="1"/>
    </xf>
    <xf numFmtId="0" fontId="36" fillId="2" borderId="2" xfId="0" applyFont="1" applyFill="1" applyBorder="1" applyAlignment="1">
      <alignment horizontal="center"/>
    </xf>
    <xf numFmtId="166" fontId="38" fillId="0" borderId="1" xfId="1" applyNumberFormat="1" applyFont="1" applyFill="1" applyBorder="1" applyAlignment="1">
      <alignment horizontal="right" vertical="center"/>
    </xf>
    <xf numFmtId="166" fontId="38" fillId="0" borderId="5" xfId="1" applyNumberFormat="1" applyFont="1" applyFill="1" applyBorder="1" applyAlignment="1">
      <alignment horizontal="right" vertical="center"/>
    </xf>
    <xf numFmtId="0" fontId="36" fillId="13" borderId="2" xfId="0" applyFont="1" applyFill="1" applyBorder="1" applyAlignment="1">
      <alignment horizontal="center"/>
    </xf>
    <xf numFmtId="0" fontId="37" fillId="2" borderId="2"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5" xfId="0" applyFont="1" applyBorder="1" applyAlignment="1">
      <alignment horizontal="center" vertical="center" wrapText="1"/>
    </xf>
    <xf numFmtId="0" fontId="36" fillId="13" borderId="4" xfId="0" applyFont="1" applyFill="1" applyBorder="1" applyAlignment="1">
      <alignment horizontal="center"/>
    </xf>
    <xf numFmtId="0" fontId="36" fillId="13" borderId="5" xfId="0" applyFont="1" applyFill="1" applyBorder="1" applyAlignment="1">
      <alignment horizontal="center"/>
    </xf>
    <xf numFmtId="0" fontId="39" fillId="2" borderId="0" xfId="0" applyFont="1" applyFill="1" applyAlignment="1">
      <alignment horizontal="left" vertical="center" wrapText="1"/>
    </xf>
    <xf numFmtId="0" fontId="43" fillId="11" borderId="2" xfId="0" applyFont="1" applyFill="1" applyBorder="1" applyAlignment="1">
      <alignment horizontal="center" vertical="center"/>
    </xf>
    <xf numFmtId="0" fontId="43" fillId="10" borderId="2" xfId="0" applyFont="1" applyFill="1" applyBorder="1" applyAlignment="1">
      <alignment horizontal="center" vertical="center"/>
    </xf>
    <xf numFmtId="0" fontId="43" fillId="2" borderId="1" xfId="2" applyNumberFormat="1" applyFont="1" applyFill="1" applyBorder="1" applyAlignment="1">
      <alignment horizontal="left" vertical="center" wrapText="1"/>
    </xf>
    <xf numFmtId="0" fontId="43" fillId="2" borderId="5" xfId="2" applyNumberFormat="1" applyFont="1" applyFill="1" applyBorder="1" applyAlignment="1">
      <alignment horizontal="left" vertical="center" wrapText="1"/>
    </xf>
    <xf numFmtId="0" fontId="43" fillId="2" borderId="1" xfId="2" applyNumberFormat="1" applyFont="1" applyFill="1" applyBorder="1" applyAlignment="1">
      <alignment horizontal="left" vertical="center"/>
    </xf>
    <xf numFmtId="0" fontId="43" fillId="2" borderId="5" xfId="2" applyNumberFormat="1" applyFont="1" applyFill="1" applyBorder="1" applyAlignment="1">
      <alignment horizontal="left" vertical="center"/>
    </xf>
    <xf numFmtId="0" fontId="43" fillId="2" borderId="2"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5" xfId="0" applyFont="1" applyBorder="1" applyAlignment="1">
      <alignment horizontal="center" vertical="center" wrapText="1"/>
    </xf>
    <xf numFmtId="0" fontId="43" fillId="2" borderId="1"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37" fillId="2" borderId="2" xfId="0" applyFont="1" applyFill="1" applyBorder="1" applyAlignment="1">
      <alignment horizontal="center" vertical="center"/>
    </xf>
  </cellXfs>
  <cellStyles count="14">
    <cellStyle name="Comma" xfId="1" builtinId="3"/>
    <cellStyle name="Comma 2" xfId="2" xr:uid="{00000000-0005-0000-0000-000001000000}"/>
    <cellStyle name="Followed Hyperlink" xfId="12" builtinId="9" hidden="1"/>
    <cellStyle name="Followed Hyperlink" xfId="8" builtinId="9" hidden="1"/>
    <cellStyle name="Followed Hyperlink" xfId="10" builtinId="9" hidden="1"/>
    <cellStyle name="Followed Hyperlink" xfId="6" builtinId="9" hidden="1"/>
    <cellStyle name="Followed Hyperlink" xfId="4" builtinId="9" hidden="1"/>
    <cellStyle name="Hyperlink" xfId="11" builtinId="8" hidden="1"/>
    <cellStyle name="Hyperlink" xfId="9" builtinId="8" hidden="1"/>
    <cellStyle name="Hyperlink" xfId="7" builtinId="8" hidden="1"/>
    <cellStyle name="Hyperlink" xfId="3" builtinId="8" hidden="1"/>
    <cellStyle name="Hyperlink" xfId="5" builtinId="8" hidden="1"/>
    <cellStyle name="Normal" xfId="0" builtinId="0"/>
    <cellStyle name="Percent" xfId="13" builtinId="5"/>
  </cellStyles>
  <dxfs count="1180">
    <dxf>
      <numFmt numFmtId="184" formatCode="\ "/>
    </dxf>
    <dxf>
      <numFmt numFmtId="182" formatCode="."/>
    </dxf>
    <dxf>
      <numFmt numFmtId="178" formatCode="0.0;\-0.0;;@"/>
    </dxf>
    <dxf>
      <numFmt numFmtId="178" formatCode="0.0;\-0.0;;@"/>
    </dxf>
    <dxf>
      <numFmt numFmtId="178" formatCode="0.0;\-0.0;;@"/>
    </dxf>
    <dxf>
      <numFmt numFmtId="174" formatCode=";;;"/>
    </dxf>
    <dxf>
      <numFmt numFmtId="178" formatCode="0.0;\-0.0;;@"/>
    </dxf>
    <dxf>
      <numFmt numFmtId="178" formatCode="0.0;\-0.0;;@"/>
    </dxf>
    <dxf>
      <numFmt numFmtId="174" formatCode=";;;"/>
    </dxf>
    <dxf>
      <numFmt numFmtId="178" formatCode="0.0;\-0.0;;@"/>
    </dxf>
    <dxf>
      <numFmt numFmtId="178" formatCode="0.0;\-0.0;;@"/>
    </dxf>
    <dxf>
      <numFmt numFmtId="174" formatCode=";;;"/>
    </dxf>
    <dxf>
      <numFmt numFmtId="178" formatCode="0.0;\-0.0;;@"/>
    </dxf>
    <dxf>
      <numFmt numFmtId="178" formatCode="0.0;\-0.0;;@"/>
    </dxf>
    <dxf>
      <numFmt numFmtId="174" formatCode=";;;"/>
    </dxf>
    <dxf>
      <numFmt numFmtId="181" formatCode="0;\-0;;@"/>
    </dxf>
    <dxf>
      <numFmt numFmtId="181" formatCode="0;\-0;;@"/>
    </dxf>
    <dxf>
      <numFmt numFmtId="181" formatCode="0;\-0;;@"/>
    </dxf>
    <dxf>
      <numFmt numFmtId="182" formatCode="."/>
    </dxf>
    <dxf>
      <numFmt numFmtId="178" formatCode="0.0;\-0.0;;@"/>
    </dxf>
    <dxf>
      <numFmt numFmtId="178" formatCode="0.0;\-0.0;;@"/>
    </dxf>
    <dxf>
      <numFmt numFmtId="178" formatCode="0.0;\-0.0;;@"/>
    </dxf>
    <dxf>
      <numFmt numFmtId="174" formatCode=";;;"/>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82" formatCode="."/>
    </dxf>
    <dxf>
      <numFmt numFmtId="178" formatCode="0.0;\-0.0;;@"/>
    </dxf>
    <dxf>
      <numFmt numFmtId="178" formatCode="0.0;\-0.0;;@"/>
    </dxf>
    <dxf>
      <numFmt numFmtId="178" formatCode="0.0;\-0.0;;@"/>
    </dxf>
    <dxf>
      <numFmt numFmtId="182" formatCode="."/>
    </dxf>
    <dxf>
      <numFmt numFmtId="178" formatCode="0.0;\-0.0;;@"/>
    </dxf>
    <dxf>
      <numFmt numFmtId="178" formatCode="0.0;\-0.0;;@"/>
    </dxf>
    <dxf>
      <numFmt numFmtId="178" formatCode="0.0;\-0.0;;@"/>
    </dxf>
    <dxf>
      <numFmt numFmtId="174" formatCode=";;;"/>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82" formatCode="."/>
    </dxf>
    <dxf>
      <numFmt numFmtId="182" formatCode="."/>
    </dxf>
    <dxf>
      <numFmt numFmtId="182" formatCode="."/>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82" formatCode="."/>
    </dxf>
    <dxf>
      <numFmt numFmtId="176" formatCode="0;\-0;\-;@"/>
    </dxf>
    <dxf>
      <numFmt numFmtId="182" formatCode="."/>
    </dxf>
    <dxf>
      <numFmt numFmtId="176" formatCode="0;\-0;\-;@"/>
    </dxf>
    <dxf>
      <numFmt numFmtId="178" formatCode="0.0;\-0.0;;@"/>
    </dxf>
    <dxf>
      <numFmt numFmtId="182" formatCode="."/>
    </dxf>
    <dxf>
      <numFmt numFmtId="182" formatCode="."/>
    </dxf>
    <dxf>
      <numFmt numFmtId="182" formatCode="."/>
    </dxf>
    <dxf>
      <numFmt numFmtId="1" formatCode="0"/>
    </dxf>
    <dxf>
      <numFmt numFmtId="182" formatCode="."/>
    </dxf>
    <dxf>
      <numFmt numFmtId="1" formatCode="0"/>
    </dxf>
    <dxf>
      <numFmt numFmtId="1" formatCode="0"/>
    </dxf>
    <dxf>
      <numFmt numFmtId="183" formatCode="##\-"/>
    </dxf>
    <dxf>
      <numFmt numFmtId="1" formatCode="0"/>
    </dxf>
    <dxf>
      <numFmt numFmtId="183" formatCode="##\-"/>
    </dxf>
    <dxf>
      <numFmt numFmtId="1" formatCode="0"/>
    </dxf>
    <dxf>
      <numFmt numFmtId="183" formatCode="##\-"/>
    </dxf>
    <dxf>
      <numFmt numFmtId="1" formatCode="0"/>
    </dxf>
    <dxf>
      <numFmt numFmtId="1" formatCode="0"/>
    </dxf>
    <dxf>
      <numFmt numFmtId="1" formatCode="0"/>
    </dxf>
    <dxf>
      <numFmt numFmtId="1" formatCode="0"/>
    </dxf>
    <dxf>
      <numFmt numFmtId="182" formatCode="."/>
    </dxf>
    <dxf>
      <numFmt numFmtId="176" formatCode="0;\-0;\-;@"/>
    </dxf>
    <dxf>
      <numFmt numFmtId="178" formatCode="0.0;\-0.0;;@"/>
    </dxf>
    <dxf>
      <numFmt numFmtId="183" formatCode="##\-"/>
    </dxf>
    <dxf>
      <numFmt numFmtId="182" formatCode="."/>
    </dxf>
    <dxf>
      <numFmt numFmtId="1" formatCode="0"/>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82" formatCode="."/>
    </dxf>
    <dxf>
      <numFmt numFmtId="176" formatCode="0;\-0;\-;@"/>
    </dxf>
    <dxf>
      <numFmt numFmtId="181" formatCode="0;\-0;;@"/>
    </dxf>
    <dxf>
      <numFmt numFmtId="182" formatCode="."/>
    </dxf>
    <dxf>
      <numFmt numFmtId="182" formatCode="."/>
    </dxf>
    <dxf>
      <numFmt numFmtId="182" formatCode="."/>
    </dxf>
    <dxf>
      <numFmt numFmtId="182" formatCode="."/>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82" formatCode="."/>
    </dxf>
    <dxf>
      <numFmt numFmtId="176" formatCode="0;\-0;\-;@"/>
    </dxf>
    <dxf>
      <numFmt numFmtId="182" formatCode="."/>
    </dxf>
    <dxf>
      <numFmt numFmtId="176" formatCode="0;\-0;\-;@"/>
    </dxf>
    <dxf>
      <numFmt numFmtId="178" formatCode="0.0;\-0.0;;@"/>
    </dxf>
    <dxf>
      <numFmt numFmtId="182" formatCode="."/>
    </dxf>
    <dxf>
      <numFmt numFmtId="182" formatCode="."/>
    </dxf>
    <dxf>
      <numFmt numFmtId="182" formatCode="."/>
    </dxf>
    <dxf>
      <numFmt numFmtId="1" formatCode="0"/>
    </dxf>
    <dxf>
      <numFmt numFmtId="1" formatCode="0"/>
    </dxf>
    <dxf>
      <numFmt numFmtId="1" formatCode="0"/>
    </dxf>
    <dxf>
      <numFmt numFmtId="183" formatCode="##\-"/>
    </dxf>
    <dxf>
      <numFmt numFmtId="1" formatCode="0"/>
    </dxf>
    <dxf>
      <numFmt numFmtId="183" formatCode="##\-"/>
    </dxf>
    <dxf>
      <numFmt numFmtId="1" formatCode="0"/>
    </dxf>
    <dxf>
      <numFmt numFmtId="183" formatCode="##\-"/>
    </dxf>
    <dxf>
      <numFmt numFmtId="1" formatCode="0"/>
    </dxf>
    <dxf>
      <numFmt numFmtId="1" formatCode="0"/>
    </dxf>
    <dxf>
      <numFmt numFmtId="1" formatCode="0"/>
    </dxf>
    <dxf>
      <numFmt numFmtId="1" formatCode="0"/>
    </dxf>
    <dxf>
      <numFmt numFmtId="182" formatCode="."/>
    </dxf>
    <dxf>
      <numFmt numFmtId="176" formatCode="0;\-0;\-;@"/>
    </dxf>
    <dxf>
      <numFmt numFmtId="178" formatCode="0.0;\-0.0;;@"/>
    </dxf>
    <dxf>
      <numFmt numFmtId="183" formatCode="##\-"/>
    </dxf>
    <dxf>
      <numFmt numFmtId="182" formatCode="."/>
    </dxf>
    <dxf>
      <numFmt numFmtId="1" formatCode="0"/>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82" formatCode="."/>
    </dxf>
    <dxf>
      <numFmt numFmtId="176" formatCode="0;\-0;\-;@"/>
    </dxf>
    <dxf>
      <numFmt numFmtId="181" formatCode="0;\-0;;@"/>
    </dxf>
    <dxf>
      <numFmt numFmtId="182" formatCode="."/>
    </dxf>
    <dxf>
      <numFmt numFmtId="182" formatCode="."/>
    </dxf>
    <dxf>
      <numFmt numFmtId="182" formatCode="."/>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82" formatCode="."/>
    </dxf>
    <dxf>
      <numFmt numFmtId="176" formatCode="0;\-0;\-;@"/>
    </dxf>
    <dxf>
      <numFmt numFmtId="182" formatCode="."/>
    </dxf>
    <dxf>
      <numFmt numFmtId="176" formatCode="0;\-0;\-;@"/>
    </dxf>
    <dxf>
      <numFmt numFmtId="178" formatCode="0.0;\-0.0;;@"/>
    </dxf>
    <dxf>
      <numFmt numFmtId="182" formatCode="."/>
    </dxf>
    <dxf>
      <numFmt numFmtId="182" formatCode="."/>
    </dxf>
    <dxf>
      <numFmt numFmtId="182" formatCode="."/>
    </dxf>
    <dxf>
      <numFmt numFmtId="1" formatCode="0"/>
    </dxf>
    <dxf>
      <numFmt numFmtId="182" formatCode="."/>
    </dxf>
    <dxf>
      <numFmt numFmtId="1" formatCode="0"/>
    </dxf>
    <dxf>
      <numFmt numFmtId="1" formatCode="0"/>
    </dxf>
    <dxf>
      <numFmt numFmtId="183" formatCode="##\-"/>
    </dxf>
    <dxf>
      <numFmt numFmtId="1" formatCode="0"/>
    </dxf>
    <dxf>
      <numFmt numFmtId="183" formatCode="##\-"/>
    </dxf>
    <dxf>
      <numFmt numFmtId="1" formatCode="0"/>
    </dxf>
    <dxf>
      <numFmt numFmtId="183" formatCode="##\-"/>
    </dxf>
    <dxf>
      <numFmt numFmtId="1" formatCode="0"/>
    </dxf>
    <dxf>
      <numFmt numFmtId="1" formatCode="0"/>
    </dxf>
    <dxf>
      <numFmt numFmtId="1" formatCode="0"/>
    </dxf>
    <dxf>
      <numFmt numFmtId="1" formatCode="0"/>
    </dxf>
    <dxf>
      <numFmt numFmtId="182" formatCode="."/>
    </dxf>
    <dxf>
      <numFmt numFmtId="176" formatCode="0;\-0;\-;@"/>
    </dxf>
    <dxf>
      <numFmt numFmtId="178" formatCode="0.0;\-0.0;;@"/>
    </dxf>
    <dxf>
      <numFmt numFmtId="183" formatCode="##\-"/>
    </dxf>
    <dxf>
      <numFmt numFmtId="182" formatCode="."/>
    </dxf>
    <dxf>
      <numFmt numFmtId="1" formatCode="0"/>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82" formatCode="."/>
    </dxf>
    <dxf>
      <numFmt numFmtId="176" formatCode="0;\-0;\-;@"/>
    </dxf>
    <dxf>
      <numFmt numFmtId="181" formatCode="0;\-0;;@"/>
    </dxf>
    <dxf>
      <numFmt numFmtId="182" formatCode="."/>
    </dxf>
    <dxf>
      <numFmt numFmtId="182" formatCode="."/>
    </dxf>
    <dxf>
      <numFmt numFmtId="178" formatCode="0.0;\-0.0;;@"/>
    </dxf>
    <dxf>
      <numFmt numFmtId="178" formatCode="0.0;\-0.0;;@"/>
    </dxf>
    <dxf>
      <numFmt numFmtId="178" formatCode="0.0;\-0.0;;@"/>
    </dxf>
    <dxf>
      <numFmt numFmtId="174" formatCode=";;;"/>
    </dxf>
    <dxf>
      <numFmt numFmtId="178" formatCode="0.0;\-0.0;;@"/>
    </dxf>
    <dxf>
      <numFmt numFmtId="178" formatCode="0.0;\-0.0;;@"/>
    </dxf>
    <dxf>
      <numFmt numFmtId="174" formatCode=";;;"/>
    </dxf>
    <dxf>
      <numFmt numFmtId="178" formatCode="0.0;\-0.0;;@"/>
    </dxf>
    <dxf>
      <numFmt numFmtId="178" formatCode="0.0;\-0.0;;@"/>
    </dxf>
    <dxf>
      <numFmt numFmtId="174" formatCode=";;;"/>
    </dxf>
    <dxf>
      <numFmt numFmtId="178" formatCode="0.0;\-0.0;;@"/>
    </dxf>
    <dxf>
      <numFmt numFmtId="178" formatCode="0.0;\-0.0;;@"/>
    </dxf>
    <dxf>
      <numFmt numFmtId="174" formatCode=";;;"/>
    </dxf>
    <dxf>
      <numFmt numFmtId="181" formatCode="0;\-0;;@"/>
    </dxf>
    <dxf>
      <numFmt numFmtId="181" formatCode="0;\-0;;@"/>
    </dxf>
    <dxf>
      <numFmt numFmtId="181" formatCode="0;\-0;;@"/>
    </dxf>
    <dxf>
      <numFmt numFmtId="182" formatCode="."/>
    </dxf>
    <dxf>
      <numFmt numFmtId="178" formatCode="0.0;\-0.0;;@"/>
    </dxf>
    <dxf>
      <numFmt numFmtId="178" formatCode="0.0;\-0.0;;@"/>
    </dxf>
    <dxf>
      <numFmt numFmtId="178" formatCode="0.0;\-0.0;;@"/>
    </dxf>
    <dxf>
      <numFmt numFmtId="174" formatCode=";;;"/>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82" formatCode="."/>
    </dxf>
    <dxf>
      <numFmt numFmtId="178" formatCode="0.0;\-0.0;;@"/>
    </dxf>
    <dxf>
      <numFmt numFmtId="178" formatCode="0.0;\-0.0;;@"/>
    </dxf>
    <dxf>
      <numFmt numFmtId="178" formatCode="0.0;\-0.0;;@"/>
    </dxf>
    <dxf>
      <numFmt numFmtId="182" formatCode="."/>
    </dxf>
    <dxf>
      <numFmt numFmtId="178" formatCode="0.0;\-0.0;;@"/>
    </dxf>
    <dxf>
      <numFmt numFmtId="178" formatCode="0.0;\-0.0;;@"/>
    </dxf>
    <dxf>
      <numFmt numFmtId="178" formatCode="0.0;\-0.0;;@"/>
    </dxf>
    <dxf>
      <numFmt numFmtId="174" formatCode=";;;"/>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81" formatCode="0;\-0;;@"/>
    </dxf>
    <dxf>
      <numFmt numFmtId="182" formatCode="."/>
    </dxf>
    <dxf>
      <numFmt numFmtId="181" formatCode="0;\-0;;@"/>
    </dxf>
    <dxf>
      <numFmt numFmtId="182" formatCode="."/>
    </dxf>
    <dxf>
      <numFmt numFmtId="176" formatCode="0;\-0;\-;@"/>
    </dxf>
    <dxf>
      <numFmt numFmtId="181" formatCode="0;\-0;;@"/>
    </dxf>
    <dxf>
      <numFmt numFmtId="182" formatCode="."/>
    </dxf>
    <dxf>
      <numFmt numFmtId="176" formatCode="0;\-0;\-;@"/>
    </dxf>
    <dxf>
      <numFmt numFmtId="176" formatCode="0;\-0;\-;@"/>
    </dxf>
    <dxf>
      <numFmt numFmtId="182" formatCode="."/>
    </dxf>
    <dxf>
      <numFmt numFmtId="176" formatCode="0;\-0;\-;@"/>
    </dxf>
    <dxf>
      <numFmt numFmtId="182" formatCode="."/>
    </dxf>
    <dxf>
      <numFmt numFmtId="176" formatCode="0;\-0;\-;@"/>
    </dxf>
    <dxf>
      <numFmt numFmtId="178" formatCode="0.0;\-0.0;;@"/>
    </dxf>
    <dxf>
      <numFmt numFmtId="182" formatCode="."/>
    </dxf>
    <dxf>
      <numFmt numFmtId="182" formatCode="."/>
    </dxf>
    <dxf>
      <numFmt numFmtId="182" formatCode="."/>
    </dxf>
    <dxf>
      <numFmt numFmtId="176" formatCode="0;\-0;\-;@"/>
    </dxf>
    <dxf>
      <numFmt numFmtId="178" formatCode="0.0;\-0.0;;@"/>
    </dxf>
    <dxf>
      <numFmt numFmtId="183"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8" formatCode="0.0;\-0.0;;@"/>
    </dxf>
    <dxf>
      <numFmt numFmtId="182" formatCode="."/>
    </dxf>
    <dxf>
      <numFmt numFmtId="1" formatCode="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82" formatCode="."/>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78" formatCode="0.0;\-0.0;;@"/>
    </dxf>
    <dxf>
      <numFmt numFmtId="182" formatCode="."/>
    </dxf>
    <dxf>
      <numFmt numFmtId="1" formatCode="0"/>
    </dxf>
    <dxf>
      <numFmt numFmtId="182" formatCode="."/>
    </dxf>
    <dxf>
      <numFmt numFmtId="182" formatCode="."/>
    </dxf>
    <dxf>
      <numFmt numFmtId="182" formatCode="."/>
    </dxf>
    <dxf>
      <numFmt numFmtId="182" formatCode="."/>
    </dxf>
    <dxf>
      <numFmt numFmtId="182" formatCode="."/>
    </dxf>
    <dxf>
      <numFmt numFmtId="182" formatCode="."/>
    </dxf>
    <dxf>
      <numFmt numFmtId="178" formatCode="0.0;\-0.0;;@"/>
    </dxf>
    <dxf>
      <numFmt numFmtId="182" formatCode="."/>
    </dxf>
    <dxf>
      <numFmt numFmtId="182" formatCode="."/>
    </dxf>
    <dxf>
      <numFmt numFmtId="1" formatCode="0"/>
    </dxf>
    <dxf>
      <numFmt numFmtId="178" formatCode="0.0;\-0.0;;@"/>
    </dxf>
    <dxf>
      <numFmt numFmtId="182" formatCode="."/>
    </dxf>
    <dxf>
      <numFmt numFmtId="182" formatCode="."/>
    </dxf>
    <dxf>
      <numFmt numFmtId="1" formatCode="0"/>
    </dxf>
    <dxf>
      <numFmt numFmtId="178" formatCode="0.0;\-0.0;;@"/>
    </dxf>
    <dxf>
      <numFmt numFmtId="182" formatCode="."/>
    </dxf>
    <dxf>
      <numFmt numFmtId="178" formatCode="0.0;\-0.0;;@"/>
    </dxf>
    <dxf>
      <numFmt numFmtId="182" formatCode="."/>
    </dxf>
    <dxf>
      <numFmt numFmtId="178" formatCode="0.0;\-0.0;;@"/>
    </dxf>
    <dxf>
      <numFmt numFmtId="182" formatCode="."/>
    </dxf>
    <dxf>
      <numFmt numFmtId="178" formatCode="0.0;\-0.0;;@"/>
    </dxf>
    <dxf>
      <numFmt numFmtId="182" formatCode="."/>
    </dxf>
    <dxf>
      <numFmt numFmtId="178" formatCode="0.0;\-0.0;;@"/>
    </dxf>
    <dxf>
      <numFmt numFmtId="182" formatCode="."/>
    </dxf>
    <dxf>
      <numFmt numFmtId="178" formatCode="0.0;\-0.0;;@"/>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76" formatCode="0;\-0;\-;@"/>
    </dxf>
    <dxf>
      <numFmt numFmtId="176" formatCode="0;\-0;\-;@"/>
    </dxf>
    <dxf>
      <numFmt numFmtId="176" formatCode="0;\-0;\-;@"/>
    </dxf>
    <dxf>
      <numFmt numFmtId="182" formatCode="."/>
    </dxf>
    <dxf>
      <numFmt numFmtId="1" formatCode="0"/>
    </dxf>
    <dxf>
      <numFmt numFmtId="182" formatCode="."/>
    </dxf>
    <dxf>
      <numFmt numFmtId="1" formatCode="0"/>
    </dxf>
    <dxf>
      <numFmt numFmtId="182" formatCode="."/>
    </dxf>
    <dxf>
      <numFmt numFmtId="176" formatCode="0;\-0;\-;@"/>
    </dxf>
    <dxf>
      <numFmt numFmtId="176" formatCode="0;\-0;\-;@"/>
    </dxf>
    <dxf>
      <numFmt numFmtId="176" formatCode="0;\-0;\-;@"/>
    </dxf>
    <dxf>
      <numFmt numFmtId="176" formatCode="0;\-0;\-;@"/>
    </dxf>
    <dxf>
      <numFmt numFmtId="182" formatCode="."/>
    </dxf>
    <dxf>
      <numFmt numFmtId="176" formatCode="0;\-0;\-;@"/>
    </dxf>
    <dxf>
      <numFmt numFmtId="176" formatCode="0;\-0;\-;@"/>
    </dxf>
    <dxf>
      <numFmt numFmtId="176" formatCode="0;\-0;\-;@"/>
    </dxf>
    <dxf>
      <numFmt numFmtId="176" formatCode="0;\-0;\-;@"/>
    </dxf>
    <dxf>
      <numFmt numFmtId="182" formatCode="."/>
    </dxf>
    <dxf>
      <numFmt numFmtId="176" formatCode="0;\-0;\-;@"/>
    </dxf>
    <dxf>
      <numFmt numFmtId="176" formatCode="0;\-0;\-;@"/>
    </dxf>
    <dxf>
      <numFmt numFmtId="176" formatCode="0;\-0;\-;@"/>
    </dxf>
    <dxf>
      <numFmt numFmtId="176" formatCode="0;\-0;\-;@"/>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4" formatCode=";;;"/>
    </dxf>
    <dxf>
      <numFmt numFmtId="176" formatCode="0;\-0;\-;@"/>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76" formatCode="0;\-0;\-;@"/>
    </dxf>
    <dxf>
      <numFmt numFmtId="176" formatCode="0;\-0;\-;@"/>
    </dxf>
    <dxf>
      <numFmt numFmtId="181" formatCode="0;\-0;;@"/>
    </dxf>
    <dxf>
      <numFmt numFmtId="182" formatCode="."/>
    </dxf>
    <dxf>
      <numFmt numFmtId="182" formatCode="."/>
    </dxf>
    <dxf>
      <numFmt numFmtId="1" formatCode="0"/>
    </dxf>
    <dxf>
      <numFmt numFmtId="182" formatCode="."/>
    </dxf>
    <dxf>
      <numFmt numFmtId="1" formatCode="0"/>
    </dxf>
    <dxf>
      <numFmt numFmtId="182" formatCode="."/>
    </dxf>
    <dxf>
      <numFmt numFmtId="176" formatCode="0;\-0;\-;@"/>
    </dxf>
    <dxf>
      <numFmt numFmtId="182" formatCode="."/>
    </dxf>
    <dxf>
      <numFmt numFmtId="181" formatCode="0;\-0;;@"/>
    </dxf>
    <dxf>
      <numFmt numFmtId="176" formatCode="0;\-0;\-;@"/>
    </dxf>
    <dxf>
      <numFmt numFmtId="176" formatCode="0;\-0;\-;@"/>
    </dxf>
    <dxf>
      <numFmt numFmtId="176" formatCode="0;\-0;\-;@"/>
    </dxf>
    <dxf>
      <numFmt numFmtId="181" formatCode="0;\-0;;@"/>
    </dxf>
    <dxf>
      <numFmt numFmtId="182" formatCode="."/>
    </dxf>
    <dxf>
      <numFmt numFmtId="176" formatCode="0;\-0;\-;@"/>
    </dxf>
    <dxf>
      <numFmt numFmtId="176" formatCode="0;\-0;\-;@"/>
    </dxf>
    <dxf>
      <numFmt numFmtId="176" formatCode="0;\-0;\-;@"/>
    </dxf>
    <dxf>
      <numFmt numFmtId="181" formatCode="0;\-0;;@"/>
    </dxf>
    <dxf>
      <numFmt numFmtId="182" formatCode="."/>
    </dxf>
    <dxf>
      <numFmt numFmtId="176" formatCode="0;\-0;\-;@"/>
    </dxf>
    <dxf>
      <numFmt numFmtId="176" formatCode="0;\-0;\-;@"/>
    </dxf>
    <dxf>
      <numFmt numFmtId="176" formatCode="0;\-0;\-;@"/>
    </dxf>
    <dxf>
      <numFmt numFmtId="181" formatCode="0;\-0;;@"/>
    </dxf>
    <dxf>
      <numFmt numFmtId="182" formatCode="."/>
    </dxf>
    <dxf>
      <numFmt numFmtId="176" formatCode="0;\-0;\-;@"/>
    </dxf>
    <dxf>
      <numFmt numFmtId="176" formatCode="0;\-0;\-;@"/>
    </dxf>
    <dxf>
      <numFmt numFmtId="176" formatCode="0;\-0;\-;@"/>
    </dxf>
    <dxf>
      <numFmt numFmtId="181" formatCode="0;\-0;;@"/>
    </dxf>
    <dxf>
      <numFmt numFmtId="182" formatCode="."/>
    </dxf>
    <dxf>
      <numFmt numFmtId="176" formatCode="0;\-0;\-;@"/>
    </dxf>
    <dxf>
      <numFmt numFmtId="176" formatCode="0;\-0;\-;@"/>
    </dxf>
    <dxf>
      <numFmt numFmtId="176" formatCode="0;\-0;\-;@"/>
    </dxf>
    <dxf>
      <numFmt numFmtId="181" formatCode="0;\-0;;@"/>
    </dxf>
    <dxf>
      <numFmt numFmtId="182" formatCode="."/>
    </dxf>
    <dxf>
      <numFmt numFmtId="176" formatCode="0;\-0;\-;@"/>
    </dxf>
    <dxf>
      <numFmt numFmtId="176" formatCode="0;\-0;\-;@"/>
    </dxf>
    <dxf>
      <numFmt numFmtId="176" formatCode="0;\-0;\-;@"/>
    </dxf>
    <dxf>
      <numFmt numFmtId="181" formatCode="0;\-0;;@"/>
    </dxf>
    <dxf>
      <numFmt numFmtId="182" formatCode="."/>
    </dxf>
    <dxf>
      <numFmt numFmtId="176" formatCode="0;\-0;\-;@"/>
    </dxf>
    <dxf>
      <numFmt numFmtId="182" formatCode="."/>
    </dxf>
    <dxf>
      <numFmt numFmtId="181" formatCode="0;\-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76" formatCode="0;\-0;\-;@"/>
    </dxf>
    <dxf>
      <numFmt numFmtId="182" formatCode="."/>
    </dxf>
    <dxf>
      <numFmt numFmtId="182" formatCode="."/>
    </dxf>
    <dxf>
      <numFmt numFmtId="1" formatCode="0"/>
    </dxf>
    <dxf>
      <numFmt numFmtId="182" formatCode="."/>
    </dxf>
    <dxf>
      <numFmt numFmtId="1" formatCode="0"/>
    </dxf>
    <dxf>
      <numFmt numFmtId="182" formatCode="."/>
    </dxf>
    <dxf>
      <numFmt numFmtId="176" formatCode="0;\-0;\-;@"/>
    </dxf>
    <dxf>
      <numFmt numFmtId="176" formatCode="0;\-0;\-;@"/>
    </dxf>
    <dxf>
      <numFmt numFmtId="176" formatCode="0;\-0;\-;@"/>
    </dxf>
    <dxf>
      <numFmt numFmtId="176" formatCode="0;\-0;\-;@"/>
    </dxf>
    <dxf>
      <numFmt numFmtId="182" formatCode="."/>
    </dxf>
    <dxf>
      <numFmt numFmtId="176" formatCode="0;\-0;\-;@"/>
    </dxf>
    <dxf>
      <numFmt numFmtId="176" formatCode="0;\-0;\-;@"/>
    </dxf>
    <dxf>
      <numFmt numFmtId="176" formatCode="0;\-0;\-;@"/>
    </dxf>
    <dxf>
      <numFmt numFmtId="176" formatCode="0;\-0;\-;@"/>
    </dxf>
    <dxf>
      <numFmt numFmtId="182" formatCode="."/>
    </dxf>
    <dxf>
      <numFmt numFmtId="176" formatCode="0;\-0;\-;@"/>
    </dxf>
    <dxf>
      <numFmt numFmtId="176" formatCode="0;\-0;\-;@"/>
    </dxf>
    <dxf>
      <numFmt numFmtId="176" formatCode="0;\-0;\-;@"/>
    </dxf>
    <dxf>
      <numFmt numFmtId="176" formatCode="0;\-0;\-;@"/>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 formatCode="0"/>
    </dxf>
    <dxf>
      <numFmt numFmtId="182" formatCode="."/>
    </dxf>
    <dxf>
      <numFmt numFmtId="1" formatCode="0"/>
    </dxf>
    <dxf>
      <numFmt numFmtId="176" formatCode="0;\-0;\-;@"/>
    </dxf>
    <dxf>
      <numFmt numFmtId="182" formatCode="."/>
    </dxf>
    <dxf>
      <numFmt numFmtId="181" formatCode="0;\-0;;@"/>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82" formatCode="."/>
    </dxf>
    <dxf>
      <numFmt numFmtId="181" formatCode="0;\-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76" formatCode="0;\-0;\-;@"/>
    </dxf>
    <dxf>
      <numFmt numFmtId="182" formatCode="."/>
    </dxf>
    <dxf>
      <numFmt numFmtId="1" formatCode="0"/>
    </dxf>
    <dxf>
      <numFmt numFmtId="182" formatCode="."/>
    </dxf>
    <dxf>
      <numFmt numFmtId="1" formatCode="0"/>
    </dxf>
    <dxf>
      <numFmt numFmtId="182" formatCode="."/>
    </dxf>
    <dxf>
      <numFmt numFmtId="176" formatCode="0;\-0;\-;@"/>
    </dxf>
    <dxf>
      <numFmt numFmtId="176" formatCode="0;\-0;\-;@"/>
    </dxf>
    <dxf>
      <numFmt numFmtId="176" formatCode="0;\-0;\-;@"/>
    </dxf>
    <dxf>
      <numFmt numFmtId="176" formatCode="0;\-0;\-;@"/>
    </dxf>
    <dxf>
      <numFmt numFmtId="182" formatCode="."/>
    </dxf>
    <dxf>
      <numFmt numFmtId="176" formatCode="0;\-0;\-;@"/>
    </dxf>
    <dxf>
      <numFmt numFmtId="176" formatCode="0;\-0;\-;@"/>
    </dxf>
    <dxf>
      <numFmt numFmtId="176" formatCode="0;\-0;\-;@"/>
    </dxf>
    <dxf>
      <numFmt numFmtId="176" formatCode="0;\-0;\-;@"/>
    </dxf>
    <dxf>
      <numFmt numFmtId="182" formatCode="."/>
    </dxf>
    <dxf>
      <numFmt numFmtId="176" formatCode="0;\-0;\-;@"/>
    </dxf>
    <dxf>
      <numFmt numFmtId="176" formatCode="0;\-0;\-;@"/>
    </dxf>
    <dxf>
      <numFmt numFmtId="176" formatCode="0;\-0;\-;@"/>
    </dxf>
    <dxf>
      <numFmt numFmtId="176" formatCode="0;\-0;\-;@"/>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82" formatCode="."/>
    </dxf>
    <dxf>
      <numFmt numFmtId="1" formatCode="0"/>
    </dxf>
    <dxf>
      <numFmt numFmtId="182" formatCode="."/>
    </dxf>
    <dxf>
      <numFmt numFmtId="1" formatCode="0"/>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 formatCode="0"/>
    </dxf>
    <dxf>
      <numFmt numFmtId="182" formatCode="."/>
    </dxf>
    <dxf>
      <numFmt numFmtId="182" formatCode="."/>
    </dxf>
    <dxf>
      <numFmt numFmtId="182" formatCode="."/>
    </dxf>
    <dxf>
      <numFmt numFmtId="182" formatCode="."/>
    </dxf>
    <dxf>
      <numFmt numFmtId="182" formatCode="."/>
    </dxf>
    <dxf>
      <numFmt numFmtId="181" formatCode="0;\-0;;@"/>
    </dxf>
    <dxf>
      <numFmt numFmtId="182" formatCode="."/>
    </dxf>
    <dxf>
      <numFmt numFmtId="181" formatCode="0;\-0;;@"/>
    </dxf>
    <dxf>
      <numFmt numFmtId="182" formatCode="."/>
    </dxf>
    <dxf>
      <numFmt numFmtId="178" formatCode="0.0;\-0.0;;@"/>
    </dxf>
    <dxf>
      <numFmt numFmtId="182" formatCode="."/>
    </dxf>
    <dxf>
      <numFmt numFmtId="1" formatCode="0"/>
    </dxf>
    <dxf>
      <numFmt numFmtId="182" formatCode="."/>
    </dxf>
    <dxf>
      <numFmt numFmtId="1" formatCode="0"/>
    </dxf>
    <dxf>
      <numFmt numFmtId="178" formatCode="0.0;\-0.0;;@"/>
    </dxf>
    <dxf>
      <numFmt numFmtId="182" formatCode="."/>
    </dxf>
    <dxf>
      <numFmt numFmtId="1" formatCode="0"/>
    </dxf>
    <dxf>
      <numFmt numFmtId="182" formatCode="."/>
    </dxf>
    <dxf>
      <numFmt numFmtId="1" formatCode="0"/>
    </dxf>
    <dxf>
      <numFmt numFmtId="178" formatCode="0.0;\-0.0;;@"/>
    </dxf>
    <dxf>
      <numFmt numFmtId="176" formatCode="0;\-0;\-;@"/>
    </dxf>
    <dxf>
      <numFmt numFmtId="181" formatCode="0;\-0;;@"/>
    </dxf>
    <dxf>
      <numFmt numFmtId="182" formatCode="."/>
    </dxf>
    <dxf>
      <numFmt numFmtId="182" formatCode="."/>
    </dxf>
    <dxf>
      <numFmt numFmtId="1" formatCode="0"/>
    </dxf>
    <dxf>
      <numFmt numFmtId="183"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3" formatCode="##\-"/>
    </dxf>
    <dxf>
      <numFmt numFmtId="182" formatCode="."/>
    </dxf>
    <dxf>
      <numFmt numFmtId="1" formatCode="0"/>
    </dxf>
    <dxf>
      <numFmt numFmtId="183" formatCode="##\-"/>
    </dxf>
    <dxf>
      <numFmt numFmtId="182" formatCode="."/>
    </dxf>
    <dxf>
      <numFmt numFmtId="1" formatCode="0"/>
    </dxf>
    <dxf>
      <numFmt numFmtId="183" formatCode="##\-"/>
    </dxf>
    <dxf>
      <numFmt numFmtId="182" formatCode="."/>
    </dxf>
    <dxf>
      <numFmt numFmtId="1" formatCode="0"/>
    </dxf>
    <dxf>
      <numFmt numFmtId="183" formatCode="##\-"/>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82" formatCode="."/>
    </dxf>
    <dxf>
      <numFmt numFmtId="174"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82" formatCode="."/>
    </dxf>
    <dxf>
      <numFmt numFmtId="1" formatCode="0"/>
    </dxf>
    <dxf>
      <numFmt numFmtId="182" formatCode="."/>
    </dxf>
    <dxf>
      <numFmt numFmtId="1" formatCode="0"/>
    </dxf>
    <dxf>
      <numFmt numFmtId="182" formatCode="."/>
    </dxf>
    <dxf>
      <numFmt numFmtId="1" formatCode="0"/>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76" formatCode="0;\-0;\-;@"/>
    </dxf>
    <dxf>
      <numFmt numFmtId="176" formatCode="0;\-0;\-;@"/>
    </dxf>
    <dxf>
      <numFmt numFmtId="176" formatCode="0;\-0;\-;@"/>
    </dxf>
    <dxf>
      <numFmt numFmtId="181" formatCode="0;\-0;;@"/>
    </dxf>
    <dxf>
      <numFmt numFmtId="181" formatCode="0;\-0;;@"/>
    </dxf>
    <dxf>
      <numFmt numFmtId="182" formatCode="."/>
    </dxf>
    <dxf>
      <numFmt numFmtId="176" formatCode="0;\-0;\-;@"/>
    </dxf>
    <dxf>
      <numFmt numFmtId="182" formatCode="."/>
    </dxf>
    <dxf>
      <numFmt numFmtId="181" formatCode="0;\-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 formatCode="0"/>
    </dxf>
    <dxf>
      <numFmt numFmtId="182" formatCode="."/>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79" formatCode="0.00;\-0.00;\-;@"/>
    </dxf>
    <dxf>
      <numFmt numFmtId="182" formatCode="."/>
    </dxf>
    <dxf>
      <numFmt numFmtId="178" formatCode="0.0;\-0.0;;@"/>
    </dxf>
    <dxf>
      <numFmt numFmtId="181" formatCode="0;\-0;;@"/>
    </dxf>
    <dxf>
      <numFmt numFmtId="182" formatCode="."/>
    </dxf>
    <dxf>
      <numFmt numFmtId="181" formatCode="0;\-0;;@"/>
    </dxf>
    <dxf>
      <numFmt numFmtId="182" formatCode="."/>
    </dxf>
    <dxf>
      <numFmt numFmtId="181" formatCode="0;\-0;;@"/>
    </dxf>
    <dxf>
      <numFmt numFmtId="182" formatCode="."/>
    </dxf>
    <dxf>
      <numFmt numFmtId="181" formatCode="0;\-0;;@"/>
    </dxf>
    <dxf>
      <numFmt numFmtId="182" formatCode="."/>
    </dxf>
    <dxf>
      <numFmt numFmtId="181" formatCode="0;\-0;;@"/>
    </dxf>
    <dxf>
      <numFmt numFmtId="182" formatCode="."/>
    </dxf>
    <dxf>
      <numFmt numFmtId="181" formatCode="0;\-0;;@"/>
    </dxf>
    <dxf>
      <numFmt numFmtId="182" formatCode="."/>
    </dxf>
    <dxf>
      <numFmt numFmtId="181" formatCode="0;\-0;;@"/>
    </dxf>
    <dxf>
      <numFmt numFmtId="182" formatCode="."/>
    </dxf>
    <dxf>
      <numFmt numFmtId="176" formatCode="0;\-0;\-;@"/>
    </dxf>
    <dxf>
      <numFmt numFmtId="181" formatCode="0;\-0;;@"/>
    </dxf>
    <dxf>
      <numFmt numFmtId="182" formatCode="."/>
    </dxf>
    <dxf>
      <numFmt numFmtId="176" formatCode="0;\-0;\-;@"/>
    </dxf>
    <dxf>
      <numFmt numFmtId="181" formatCode="0;\-0;;@"/>
    </dxf>
    <dxf>
      <numFmt numFmtId="182" formatCode="."/>
    </dxf>
    <dxf>
      <numFmt numFmtId="176" formatCode="0;\-0;\-;@"/>
    </dxf>
    <dxf>
      <numFmt numFmtId="181" formatCode="0;\-0;;@"/>
    </dxf>
    <dxf>
      <numFmt numFmtId="182" formatCode="."/>
    </dxf>
    <dxf>
      <numFmt numFmtId="176" formatCode="0;\-0;\-;@"/>
    </dxf>
    <dxf>
      <numFmt numFmtId="181" formatCode="0;\-0;;@"/>
    </dxf>
    <dxf>
      <numFmt numFmtId="182" formatCode="."/>
    </dxf>
    <dxf>
      <numFmt numFmtId="176" formatCode="0;\-0;\-;@"/>
    </dxf>
    <dxf>
      <numFmt numFmtId="181" formatCode="0;\-0;;@"/>
    </dxf>
    <dxf>
      <numFmt numFmtId="182" formatCode="."/>
    </dxf>
    <dxf>
      <numFmt numFmtId="176" formatCode="0;\-0;\-;@"/>
    </dxf>
    <dxf>
      <numFmt numFmtId="181" formatCode="0;\-0;;@"/>
    </dxf>
    <dxf>
      <numFmt numFmtId="182" formatCode="."/>
    </dxf>
    <dxf>
      <numFmt numFmtId="176" formatCode="0;\-0;\-;@"/>
    </dxf>
    <dxf>
      <numFmt numFmtId="181" formatCode="0;\-0;;@"/>
    </dxf>
    <dxf>
      <numFmt numFmtId="182"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04"/>
  <sheetViews>
    <sheetView view="pageBreakPreview" topLeftCell="A69" zoomScale="80" zoomScaleNormal="80" zoomScaleSheetLayoutView="80" workbookViewId="0">
      <selection activeCell="P87" sqref="P87"/>
    </sheetView>
  </sheetViews>
  <sheetFormatPr defaultColWidth="9.125" defaultRowHeight="15"/>
  <cols>
    <col min="1" max="1" width="2.625" style="125" customWidth="1"/>
    <col min="2" max="2" width="2.375" style="125" customWidth="1"/>
    <col min="3" max="3" width="15.875" style="125" customWidth="1"/>
    <col min="4" max="17" width="11.625" style="125" customWidth="1"/>
    <col min="18" max="19" width="11.5" style="125" customWidth="1"/>
    <col min="20" max="20" width="2.625" style="123" customWidth="1"/>
    <col min="21" max="22" width="9.125" style="125"/>
    <col min="23" max="23" width="16.875" style="125" bestFit="1" customWidth="1"/>
    <col min="24" max="16384" width="9.125" style="125"/>
  </cols>
  <sheetData>
    <row r="1" spans="1:39" s="114" customFormat="1" ht="20.25">
      <c r="A1" s="111"/>
      <c r="B1" s="112" t="s">
        <v>159</v>
      </c>
      <c r="C1" s="112"/>
      <c r="D1" s="111"/>
      <c r="E1" s="111"/>
      <c r="F1" s="111"/>
      <c r="G1" s="111"/>
      <c r="H1" s="111"/>
      <c r="I1" s="111"/>
      <c r="J1" s="111"/>
      <c r="K1" s="111"/>
      <c r="L1" s="111"/>
      <c r="M1" s="111"/>
      <c r="N1" s="111"/>
      <c r="O1" s="111"/>
      <c r="P1" s="111"/>
      <c r="Q1" s="111"/>
      <c r="R1" s="111"/>
      <c r="S1" s="113"/>
      <c r="T1" s="111"/>
    </row>
    <row r="2" spans="1:39" s="114" customFormat="1" ht="18">
      <c r="A2" s="111"/>
      <c r="B2" s="115" t="s">
        <v>1</v>
      </c>
      <c r="C2" s="115"/>
      <c r="D2" s="111"/>
      <c r="E2" s="111"/>
      <c r="F2" s="111"/>
      <c r="G2" s="111"/>
      <c r="H2" s="111"/>
      <c r="I2" s="111"/>
      <c r="J2" s="111"/>
      <c r="K2" s="111"/>
      <c r="L2" s="111"/>
      <c r="M2" s="111"/>
      <c r="N2" s="111"/>
      <c r="O2" s="111"/>
      <c r="P2" s="111"/>
      <c r="Q2" s="111"/>
      <c r="R2" s="111"/>
      <c r="S2" s="421"/>
      <c r="T2" s="111"/>
    </row>
    <row r="3" spans="1:39" s="114" customFormat="1" ht="18">
      <c r="A3" s="111"/>
      <c r="B3" s="115"/>
      <c r="C3" s="115"/>
      <c r="D3" s="111"/>
      <c r="E3" s="111"/>
      <c r="F3" s="111"/>
      <c r="G3" s="111"/>
      <c r="H3" s="111"/>
      <c r="I3" s="111"/>
      <c r="J3" s="111"/>
      <c r="K3" s="111"/>
      <c r="L3" s="111"/>
      <c r="M3" s="111"/>
      <c r="N3" s="111"/>
      <c r="O3" s="111"/>
      <c r="P3" s="111"/>
      <c r="Q3" s="111"/>
      <c r="R3" s="111"/>
      <c r="S3" s="111"/>
      <c r="T3" s="111"/>
    </row>
    <row r="4" spans="1:39" s="114" customFormat="1" ht="18">
      <c r="A4" s="116"/>
      <c r="B4" s="115" t="s">
        <v>2</v>
      </c>
      <c r="C4" s="115"/>
      <c r="D4" s="111"/>
      <c r="E4" s="111"/>
      <c r="F4" s="111"/>
      <c r="G4" s="111"/>
      <c r="H4" s="111"/>
      <c r="I4" s="111"/>
      <c r="J4" s="111"/>
      <c r="K4" s="111"/>
      <c r="L4" s="111"/>
      <c r="M4" s="111"/>
      <c r="N4" s="111"/>
      <c r="O4" s="111"/>
      <c r="P4" s="111"/>
      <c r="Q4" s="111"/>
      <c r="R4" s="111"/>
      <c r="S4" s="111"/>
      <c r="T4" s="111"/>
    </row>
    <row r="5" spans="1:39" s="114" customFormat="1" ht="18">
      <c r="A5" s="111"/>
      <c r="B5" s="115"/>
      <c r="C5" s="115"/>
      <c r="D5" s="111"/>
      <c r="E5" s="111"/>
      <c r="F5" s="111"/>
      <c r="G5" s="111"/>
      <c r="H5" s="111"/>
      <c r="I5" s="111"/>
      <c r="J5" s="111"/>
      <c r="K5" s="111"/>
      <c r="L5" s="111"/>
      <c r="M5" s="111"/>
      <c r="N5" s="111"/>
      <c r="O5" s="111"/>
      <c r="P5" s="111"/>
      <c r="Q5" s="111"/>
      <c r="R5" s="111"/>
      <c r="S5" s="111"/>
      <c r="T5" s="111"/>
    </row>
    <row r="6" spans="1:39" s="114" customFormat="1" ht="18">
      <c r="A6" s="111"/>
      <c r="B6" s="115" t="s">
        <v>3</v>
      </c>
      <c r="C6" s="115"/>
      <c r="D6" s="111"/>
      <c r="E6" s="111"/>
      <c r="F6" s="111"/>
      <c r="G6" s="111"/>
      <c r="H6" s="111"/>
      <c r="I6" s="111"/>
      <c r="J6" s="111"/>
      <c r="K6" s="111"/>
      <c r="L6" s="111"/>
      <c r="M6" s="111"/>
      <c r="N6" s="111"/>
      <c r="O6" s="111"/>
      <c r="P6" s="111"/>
      <c r="Q6" s="111"/>
      <c r="R6" s="111"/>
      <c r="S6" s="111"/>
      <c r="T6" s="111"/>
    </row>
    <row r="7" spans="1:39" s="119" customFormat="1" ht="15" customHeight="1">
      <c r="A7" s="117"/>
      <c r="B7" s="118"/>
      <c r="C7" s="118"/>
      <c r="D7" s="117"/>
      <c r="E7" s="117"/>
      <c r="F7" s="117"/>
      <c r="G7" s="117"/>
      <c r="H7" s="117"/>
      <c r="I7" s="117"/>
      <c r="J7" s="117"/>
      <c r="K7" s="117"/>
      <c r="L7" s="117"/>
      <c r="M7" s="117"/>
      <c r="N7" s="117"/>
      <c r="O7" s="117"/>
      <c r="P7" s="117"/>
      <c r="Q7" s="117"/>
      <c r="R7" s="117"/>
      <c r="S7" s="117"/>
      <c r="T7" s="117"/>
    </row>
    <row r="8" spans="1:39" s="122" customFormat="1" ht="20.100000000000001" customHeight="1">
      <c r="A8" s="120"/>
      <c r="B8" s="121"/>
      <c r="C8" s="121"/>
      <c r="D8" s="447" t="s">
        <v>4</v>
      </c>
      <c r="E8" s="447"/>
      <c r="F8" s="447"/>
      <c r="G8" s="447"/>
      <c r="H8" s="447"/>
      <c r="I8" s="447"/>
      <c r="J8" s="447"/>
      <c r="K8" s="447"/>
      <c r="L8" s="447"/>
      <c r="M8" s="447"/>
      <c r="N8" s="447"/>
      <c r="O8" s="447"/>
      <c r="P8" s="447"/>
      <c r="Q8" s="447"/>
      <c r="R8" s="447"/>
      <c r="S8" s="447"/>
      <c r="T8" s="120"/>
      <c r="W8" s="412"/>
    </row>
    <row r="9" spans="1:39" ht="21.95" customHeight="1">
      <c r="A9" s="123"/>
      <c r="B9" s="439" t="s">
        <v>5</v>
      </c>
      <c r="C9" s="440"/>
      <c r="D9" s="443" t="s">
        <v>6</v>
      </c>
      <c r="E9" s="444"/>
      <c r="F9" s="443" t="s">
        <v>7</v>
      </c>
      <c r="G9" s="444"/>
      <c r="H9" s="443" t="s">
        <v>8</v>
      </c>
      <c r="I9" s="444"/>
      <c r="J9" s="443" t="s">
        <v>9</v>
      </c>
      <c r="K9" s="444"/>
      <c r="L9" s="443" t="s">
        <v>10</v>
      </c>
      <c r="M9" s="444"/>
      <c r="N9" s="443" t="s">
        <v>11</v>
      </c>
      <c r="O9" s="444"/>
      <c r="P9" s="443" t="s">
        <v>12</v>
      </c>
      <c r="Q9" s="444"/>
      <c r="R9" s="443" t="s">
        <v>13</v>
      </c>
      <c r="S9" s="444"/>
      <c r="T9" s="124"/>
    </row>
    <row r="10" spans="1:39" ht="21.95" customHeight="1">
      <c r="B10" s="441"/>
      <c r="C10" s="442"/>
      <c r="D10" s="430" t="s">
        <v>14</v>
      </c>
      <c r="E10" s="430" t="s">
        <v>15</v>
      </c>
      <c r="F10" s="430" t="s">
        <v>14</v>
      </c>
      <c r="G10" s="430" t="s">
        <v>15</v>
      </c>
      <c r="H10" s="430" t="s">
        <v>14</v>
      </c>
      <c r="I10" s="430" t="s">
        <v>15</v>
      </c>
      <c r="J10" s="430" t="s">
        <v>14</v>
      </c>
      <c r="K10" s="430" t="s">
        <v>15</v>
      </c>
      <c r="L10" s="430" t="s">
        <v>14</v>
      </c>
      <c r="M10" s="430" t="s">
        <v>15</v>
      </c>
      <c r="N10" s="430" t="s">
        <v>14</v>
      </c>
      <c r="O10" s="430" t="s">
        <v>15</v>
      </c>
      <c r="P10" s="430" t="s">
        <v>14</v>
      </c>
      <c r="Q10" s="430" t="s">
        <v>15</v>
      </c>
      <c r="R10" s="430" t="s">
        <v>14</v>
      </c>
      <c r="S10" s="126" t="s">
        <v>15</v>
      </c>
      <c r="T10" s="124"/>
    </row>
    <row r="11" spans="1:39" s="122" customFormat="1" ht="20.100000000000001" customHeight="1">
      <c r="A11" s="472"/>
      <c r="B11" s="452" t="s">
        <v>6</v>
      </c>
      <c r="C11" s="453"/>
      <c r="D11" s="127">
        <v>0</v>
      </c>
      <c r="E11" s="127">
        <v>0</v>
      </c>
      <c r="F11" s="429">
        <v>149.58632693207659</v>
      </c>
      <c r="G11" s="429">
        <v>683.05015846214008</v>
      </c>
      <c r="H11" s="429">
        <v>1494.0709303087492</v>
      </c>
      <c r="I11" s="429">
        <v>1728.6749056084113</v>
      </c>
      <c r="J11" s="429">
        <v>1474.1100084487853</v>
      </c>
      <c r="K11" s="429">
        <v>1616.3752108243102</v>
      </c>
      <c r="L11" s="429">
        <v>-137.58397334327987</v>
      </c>
      <c r="M11" s="429">
        <v>-146.78589470375613</v>
      </c>
      <c r="N11" s="429">
        <v>-519.01472986097997</v>
      </c>
      <c r="O11" s="429">
        <v>-608.07558948884389</v>
      </c>
      <c r="P11" s="429">
        <v>2461.1685624853512</v>
      </c>
      <c r="Q11" s="429">
        <v>3273.2387907022621</v>
      </c>
      <c r="R11" s="429">
        <v>2065.0732961611457</v>
      </c>
      <c r="S11" s="429">
        <v>2666.3173098449183</v>
      </c>
      <c r="T11" s="129"/>
      <c r="U11" s="130"/>
      <c r="V11" s="130"/>
      <c r="W11" s="130"/>
      <c r="X11" s="130"/>
      <c r="Y11" s="130"/>
      <c r="Z11" s="130"/>
      <c r="AA11" s="130"/>
      <c r="AB11" s="130"/>
      <c r="AC11" s="130"/>
      <c r="AD11" s="130"/>
      <c r="AE11" s="130"/>
      <c r="AF11" s="130"/>
      <c r="AG11" s="130"/>
      <c r="AH11" s="130"/>
      <c r="AI11" s="130"/>
      <c r="AJ11" s="130"/>
      <c r="AK11" s="130"/>
      <c r="AL11" s="130"/>
      <c r="AM11" s="130"/>
    </row>
    <row r="12" spans="1:39" s="122" customFormat="1" ht="20.100000000000001" customHeight="1">
      <c r="A12" s="472"/>
      <c r="B12" s="452" t="s">
        <v>7</v>
      </c>
      <c r="C12" s="453"/>
      <c r="D12" s="429">
        <v>-149.58632693207659</v>
      </c>
      <c r="E12" s="429">
        <v>-683.05015846214008</v>
      </c>
      <c r="F12" s="131">
        <v>0</v>
      </c>
      <c r="G12" s="131">
        <v>0</v>
      </c>
      <c r="H12" s="429">
        <v>2652.7297846650758</v>
      </c>
      <c r="I12" s="429">
        <v>3635.0043730131742</v>
      </c>
      <c r="J12" s="429">
        <v>-70.91962291628478</v>
      </c>
      <c r="K12" s="429">
        <v>-49.281395907603489</v>
      </c>
      <c r="L12" s="429">
        <v>-2.5286931752100008</v>
      </c>
      <c r="M12" s="429">
        <v>-2.3476197817899989</v>
      </c>
      <c r="N12" s="429">
        <v>1351.0740548389183</v>
      </c>
      <c r="O12" s="429">
        <v>1686.3114747062934</v>
      </c>
      <c r="P12" s="429">
        <v>3780.7691964804226</v>
      </c>
      <c r="Q12" s="429">
        <v>4586.636673567933</v>
      </c>
      <c r="R12" s="429">
        <v>-4370.7622689017253</v>
      </c>
      <c r="S12" s="429">
        <v>-5264.989488377013</v>
      </c>
      <c r="T12" s="129"/>
      <c r="U12" s="130"/>
      <c r="V12" s="130"/>
      <c r="W12" s="130"/>
      <c r="X12" s="130"/>
      <c r="Y12" s="130"/>
      <c r="Z12" s="130"/>
      <c r="AA12" s="130"/>
      <c r="AB12" s="130"/>
      <c r="AC12" s="130"/>
      <c r="AD12" s="130"/>
      <c r="AE12" s="130"/>
      <c r="AF12" s="130"/>
      <c r="AG12" s="130"/>
      <c r="AH12" s="130"/>
      <c r="AI12" s="130"/>
      <c r="AJ12" s="130"/>
      <c r="AK12" s="130"/>
      <c r="AL12" s="130"/>
      <c r="AM12" s="130"/>
    </row>
    <row r="13" spans="1:39" s="122" customFormat="1" ht="20.100000000000001" customHeight="1">
      <c r="A13" s="472"/>
      <c r="B13" s="452" t="s">
        <v>8</v>
      </c>
      <c r="C13" s="453"/>
      <c r="D13" s="429">
        <v>-1494.0709303087492</v>
      </c>
      <c r="E13" s="429">
        <v>-1728.6749056084113</v>
      </c>
      <c r="F13" s="429">
        <v>-2652.7297846650758</v>
      </c>
      <c r="G13" s="429">
        <v>-3635.0043730131742</v>
      </c>
      <c r="H13" s="132">
        <v>0</v>
      </c>
      <c r="I13" s="132">
        <v>0</v>
      </c>
      <c r="J13" s="429">
        <v>401.77968684868188</v>
      </c>
      <c r="K13" s="429">
        <v>248.07329948928304</v>
      </c>
      <c r="L13" s="429">
        <v>-2234.7368075177692</v>
      </c>
      <c r="M13" s="429">
        <v>-1642.1685350423668</v>
      </c>
      <c r="N13" s="429">
        <v>4397.2024861379796</v>
      </c>
      <c r="O13" s="429">
        <v>4970.2908203799498</v>
      </c>
      <c r="P13" s="429">
        <v>-1582.5553495049317</v>
      </c>
      <c r="Q13" s="429">
        <v>-1787.4836937947184</v>
      </c>
      <c r="R13" s="429">
        <v>262.515316774967</v>
      </c>
      <c r="S13" s="429">
        <v>-204.78039345747789</v>
      </c>
      <c r="T13" s="129"/>
      <c r="U13" s="130"/>
      <c r="V13" s="130"/>
      <c r="W13" s="130"/>
      <c r="X13" s="130"/>
      <c r="Y13" s="130"/>
      <c r="Z13" s="130"/>
      <c r="AA13" s="130"/>
      <c r="AB13" s="130"/>
      <c r="AC13" s="130"/>
      <c r="AD13" s="130"/>
      <c r="AE13" s="130"/>
      <c r="AF13" s="130"/>
      <c r="AG13" s="130"/>
      <c r="AH13" s="130"/>
      <c r="AI13" s="130"/>
      <c r="AJ13" s="130"/>
      <c r="AK13" s="130"/>
      <c r="AL13" s="130"/>
      <c r="AM13" s="130"/>
    </row>
    <row r="14" spans="1:39" s="122" customFormat="1" ht="20.100000000000001" customHeight="1">
      <c r="A14" s="472"/>
      <c r="B14" s="452" t="s">
        <v>9</v>
      </c>
      <c r="C14" s="453"/>
      <c r="D14" s="429">
        <v>-1474.1100084487853</v>
      </c>
      <c r="E14" s="429">
        <v>-1616.3752108243102</v>
      </c>
      <c r="F14" s="429">
        <v>70.91962291628478</v>
      </c>
      <c r="G14" s="429">
        <v>49.281395907603489</v>
      </c>
      <c r="H14" s="429">
        <v>-401.77968684868188</v>
      </c>
      <c r="I14" s="429">
        <v>-248.07329948928304</v>
      </c>
      <c r="J14" s="132">
        <v>0</v>
      </c>
      <c r="K14" s="132">
        <v>0</v>
      </c>
      <c r="L14" s="429">
        <v>-1973.8082169324566</v>
      </c>
      <c r="M14" s="429">
        <v>-2221.017496810498</v>
      </c>
      <c r="N14" s="429">
        <v>2730.0469594317542</v>
      </c>
      <c r="O14" s="429">
        <v>3243.4327779541154</v>
      </c>
      <c r="P14" s="429">
        <v>-1048.7313298818844</v>
      </c>
      <c r="Q14" s="429">
        <v>-792.7518332623722</v>
      </c>
      <c r="R14" s="429">
        <v>435.75951033322059</v>
      </c>
      <c r="S14" s="429">
        <v>419.40365489019905</v>
      </c>
      <c r="T14" s="129"/>
      <c r="U14" s="130"/>
      <c r="V14" s="130"/>
      <c r="W14" s="130"/>
      <c r="X14" s="130"/>
      <c r="Y14" s="130"/>
      <c r="Z14" s="130"/>
      <c r="AA14" s="130"/>
      <c r="AB14" s="130"/>
      <c r="AC14" s="130"/>
      <c r="AD14" s="130"/>
      <c r="AE14" s="130"/>
      <c r="AF14" s="130"/>
      <c r="AG14" s="130"/>
      <c r="AH14" s="130"/>
      <c r="AI14" s="130"/>
      <c r="AJ14" s="130"/>
      <c r="AK14" s="130"/>
      <c r="AL14" s="130"/>
      <c r="AM14" s="130"/>
    </row>
    <row r="15" spans="1:39" s="122" customFormat="1" ht="20.100000000000001" customHeight="1">
      <c r="A15" s="472"/>
      <c r="B15" s="452" t="s">
        <v>10</v>
      </c>
      <c r="C15" s="453"/>
      <c r="D15" s="429">
        <v>137.58397334327987</v>
      </c>
      <c r="E15" s="429">
        <v>146.78589470375613</v>
      </c>
      <c r="F15" s="429">
        <v>2.5286931752100008</v>
      </c>
      <c r="G15" s="429">
        <v>2.3476197817899989</v>
      </c>
      <c r="H15" s="429">
        <v>2234.7368075177692</v>
      </c>
      <c r="I15" s="429">
        <v>1642.1685350423668</v>
      </c>
      <c r="J15" s="429">
        <v>1973.8082169324566</v>
      </c>
      <c r="K15" s="429">
        <v>2221.017496810498</v>
      </c>
      <c r="L15" s="429">
        <v>0</v>
      </c>
      <c r="M15" s="429">
        <v>0</v>
      </c>
      <c r="N15" s="429">
        <v>175.90004000000002</v>
      </c>
      <c r="O15" s="429">
        <v>185.04916</v>
      </c>
      <c r="P15" s="429">
        <v>4524.5577309687151</v>
      </c>
      <c r="Q15" s="429">
        <v>4197.3687063384123</v>
      </c>
      <c r="R15" s="429">
        <v>3558.8431909763781</v>
      </c>
      <c r="S15" s="429">
        <v>3299.0639288396792</v>
      </c>
      <c r="T15" s="129"/>
      <c r="U15" s="130"/>
      <c r="V15" s="130"/>
      <c r="W15" s="130"/>
      <c r="X15" s="130"/>
      <c r="Y15" s="130"/>
      <c r="Z15" s="130"/>
      <c r="AA15" s="130"/>
      <c r="AB15" s="130"/>
      <c r="AC15" s="130"/>
      <c r="AD15" s="130"/>
      <c r="AE15" s="130"/>
      <c r="AF15" s="130"/>
      <c r="AG15" s="130"/>
      <c r="AH15" s="130"/>
      <c r="AI15" s="130"/>
      <c r="AJ15" s="130"/>
      <c r="AK15" s="130"/>
      <c r="AL15" s="130"/>
      <c r="AM15" s="130"/>
    </row>
    <row r="16" spans="1:39" s="122" customFormat="1" ht="20.100000000000001" customHeight="1">
      <c r="A16" s="472"/>
      <c r="B16" s="452" t="s">
        <v>11</v>
      </c>
      <c r="C16" s="453"/>
      <c r="D16" s="429">
        <v>519.01472986097997</v>
      </c>
      <c r="E16" s="429">
        <v>608.07558948884389</v>
      </c>
      <c r="F16" s="429">
        <v>-1351.0740548389183</v>
      </c>
      <c r="G16" s="429">
        <v>-1686.3114747062934</v>
      </c>
      <c r="H16" s="429">
        <v>-4397.2024861379796</v>
      </c>
      <c r="I16" s="429">
        <v>-4970.2908203799498</v>
      </c>
      <c r="J16" s="429">
        <v>-2730.0469594317542</v>
      </c>
      <c r="K16" s="429">
        <v>-3243.4327779541154</v>
      </c>
      <c r="L16" s="429">
        <v>-175.90004000000002</v>
      </c>
      <c r="M16" s="429">
        <v>-185.04916</v>
      </c>
      <c r="N16" s="429">
        <v>0</v>
      </c>
      <c r="O16" s="429">
        <v>0</v>
      </c>
      <c r="P16" s="429">
        <v>-8135.2088105476741</v>
      </c>
      <c r="Q16" s="429">
        <v>-9477.008643551515</v>
      </c>
      <c r="R16" s="429">
        <v>0</v>
      </c>
      <c r="S16" s="429">
        <v>0</v>
      </c>
      <c r="T16" s="129"/>
      <c r="U16" s="130"/>
      <c r="V16" s="130"/>
      <c r="W16" s="130"/>
      <c r="X16" s="130"/>
      <c r="Y16" s="130"/>
      <c r="Z16" s="130"/>
      <c r="AA16" s="130"/>
      <c r="AB16" s="130"/>
      <c r="AC16" s="130"/>
      <c r="AD16" s="130"/>
      <c r="AE16" s="130"/>
      <c r="AF16" s="130"/>
      <c r="AG16" s="130"/>
      <c r="AH16" s="130"/>
      <c r="AI16" s="130"/>
      <c r="AJ16" s="130"/>
      <c r="AK16" s="130"/>
      <c r="AL16" s="130"/>
      <c r="AM16" s="130"/>
    </row>
    <row r="17" spans="1:39" s="122" customFormat="1" ht="20.100000000000001" customHeight="1">
      <c r="A17" s="472"/>
      <c r="B17" s="452" t="s">
        <v>13</v>
      </c>
      <c r="C17" s="453"/>
      <c r="D17" s="429">
        <v>-2065.0732961611457</v>
      </c>
      <c r="E17" s="429">
        <v>-2666.3173098449183</v>
      </c>
      <c r="F17" s="429">
        <v>4370.7622689017253</v>
      </c>
      <c r="G17" s="429">
        <v>5264.9894883770139</v>
      </c>
      <c r="H17" s="429">
        <v>-262.515316774967</v>
      </c>
      <c r="I17" s="429">
        <v>204.78039345747789</v>
      </c>
      <c r="J17" s="429">
        <v>-435.75951033322059</v>
      </c>
      <c r="K17" s="429">
        <v>-419.40365489019905</v>
      </c>
      <c r="L17" s="429">
        <v>-3558.8431909763781</v>
      </c>
      <c r="M17" s="429">
        <v>-3299.0639288396792</v>
      </c>
      <c r="N17" s="429">
        <v>0</v>
      </c>
      <c r="O17" s="429">
        <v>0</v>
      </c>
      <c r="P17" s="429">
        <v>-1951.4290453439862</v>
      </c>
      <c r="Q17" s="429">
        <v>-915.01501174030454</v>
      </c>
      <c r="R17" s="131">
        <v>0</v>
      </c>
      <c r="S17" s="131">
        <v>0</v>
      </c>
      <c r="T17" s="129"/>
      <c r="U17" s="130"/>
      <c r="V17" s="130"/>
      <c r="W17" s="130"/>
      <c r="X17" s="130"/>
      <c r="Y17" s="130"/>
      <c r="Z17" s="130"/>
      <c r="AA17" s="130"/>
      <c r="AB17" s="130"/>
      <c r="AC17" s="130"/>
      <c r="AD17" s="130"/>
      <c r="AE17" s="130"/>
      <c r="AF17" s="130"/>
      <c r="AG17" s="130"/>
      <c r="AH17" s="130"/>
      <c r="AI17" s="130"/>
      <c r="AJ17" s="130"/>
      <c r="AK17" s="130"/>
      <c r="AL17" s="130"/>
      <c r="AM17" s="130"/>
    </row>
    <row r="18" spans="1:39" s="122" customFormat="1" ht="20.100000000000001" customHeight="1">
      <c r="A18" s="133"/>
      <c r="B18" s="452" t="s">
        <v>16</v>
      </c>
      <c r="C18" s="453"/>
      <c r="D18" s="134">
        <f>SUM(D11:D17)</f>
        <v>-4526.2418586464973</v>
      </c>
      <c r="E18" s="134">
        <f>SUM(E11:E17)</f>
        <v>-5939.55610054718</v>
      </c>
      <c r="F18" s="134">
        <f t="shared" ref="F18:S18" si="0">SUM(F11:F17)</f>
        <v>589.99307242130271</v>
      </c>
      <c r="G18" s="134">
        <f t="shared" si="0"/>
        <v>678.35281480907997</v>
      </c>
      <c r="H18" s="134">
        <f t="shared" si="0"/>
        <v>1320.0400327299656</v>
      </c>
      <c r="I18" s="134">
        <f t="shared" si="0"/>
        <v>1992.2640872521972</v>
      </c>
      <c r="J18" s="134">
        <f t="shared" si="0"/>
        <v>612.97181954866437</v>
      </c>
      <c r="K18" s="134">
        <f t="shared" si="0"/>
        <v>373.34817837217315</v>
      </c>
      <c r="L18" s="134">
        <f t="shared" si="0"/>
        <v>-8083.4009219450945</v>
      </c>
      <c r="M18" s="134">
        <f t="shared" si="0"/>
        <v>-7496.4326351780892</v>
      </c>
      <c r="N18" s="134">
        <f t="shared" si="0"/>
        <v>8135.2088105476723</v>
      </c>
      <c r="O18" s="134">
        <f t="shared" si="0"/>
        <v>9477.008643551515</v>
      </c>
      <c r="P18" s="134">
        <f t="shared" si="0"/>
        <v>-1951.4290453439871</v>
      </c>
      <c r="Q18" s="134">
        <f t="shared" si="0"/>
        <v>-915.01501174030273</v>
      </c>
      <c r="R18" s="134">
        <f t="shared" si="0"/>
        <v>1951.429045343986</v>
      </c>
      <c r="S18" s="134">
        <f t="shared" si="0"/>
        <v>915.01501174030545</v>
      </c>
      <c r="T18" s="129"/>
      <c r="U18" s="130"/>
      <c r="V18" s="130"/>
      <c r="W18" s="130"/>
      <c r="X18" s="130"/>
      <c r="Y18" s="130"/>
      <c r="Z18" s="130"/>
      <c r="AA18" s="130"/>
      <c r="AB18" s="130"/>
      <c r="AC18" s="130"/>
      <c r="AD18" s="130"/>
      <c r="AE18" s="130"/>
      <c r="AF18" s="130"/>
      <c r="AG18" s="130"/>
      <c r="AH18" s="130"/>
      <c r="AI18" s="130"/>
      <c r="AJ18" s="130"/>
      <c r="AK18" s="130"/>
      <c r="AL18" s="130"/>
      <c r="AM18" s="130"/>
    </row>
    <row r="19" spans="1:39" s="141" customFormat="1" ht="12.75">
      <c r="A19" s="431"/>
      <c r="B19" s="135"/>
      <c r="C19" s="136"/>
      <c r="D19" s="137"/>
      <c r="E19" s="138"/>
      <c r="F19" s="137"/>
      <c r="G19" s="138"/>
      <c r="H19" s="137"/>
      <c r="I19" s="138"/>
      <c r="J19" s="137"/>
      <c r="K19" s="138"/>
      <c r="L19" s="137"/>
      <c r="M19" s="138"/>
      <c r="N19" s="137"/>
      <c r="O19" s="138"/>
      <c r="P19" s="137"/>
      <c r="Q19" s="138"/>
      <c r="R19" s="137"/>
      <c r="S19" s="138"/>
      <c r="T19" s="139"/>
      <c r="U19" s="140"/>
      <c r="V19" s="140"/>
      <c r="W19" s="140"/>
      <c r="X19" s="140"/>
      <c r="Y19" s="140"/>
      <c r="Z19" s="140"/>
      <c r="AA19" s="140"/>
      <c r="AB19" s="140"/>
      <c r="AC19" s="140"/>
      <c r="AD19" s="140"/>
      <c r="AE19" s="140"/>
      <c r="AF19" s="140"/>
      <c r="AG19" s="140"/>
      <c r="AH19" s="140"/>
      <c r="AI19" s="140"/>
      <c r="AJ19" s="140"/>
      <c r="AK19" s="140"/>
      <c r="AL19" s="140"/>
      <c r="AM19" s="140"/>
    </row>
    <row r="20" spans="1:39" s="114" customFormat="1" ht="20.100000000000001" customHeight="1">
      <c r="A20" s="142"/>
      <c r="B20" s="143" t="s">
        <v>17</v>
      </c>
      <c r="C20" s="144"/>
      <c r="D20" s="145"/>
      <c r="E20" s="146"/>
      <c r="F20" s="145"/>
      <c r="G20" s="146"/>
      <c r="H20" s="145"/>
      <c r="I20" s="146"/>
      <c r="J20" s="145"/>
      <c r="K20" s="146"/>
      <c r="L20" s="145"/>
      <c r="M20" s="146"/>
      <c r="N20" s="145"/>
      <c r="O20" s="146"/>
      <c r="P20" s="145"/>
      <c r="Q20" s="146"/>
      <c r="R20" s="145"/>
      <c r="S20" s="146"/>
      <c r="T20" s="147"/>
      <c r="U20" s="148"/>
      <c r="V20" s="148"/>
      <c r="W20" s="148"/>
      <c r="X20" s="148"/>
      <c r="Y20" s="148"/>
      <c r="Z20" s="148"/>
    </row>
    <row r="21" spans="1:39" s="114" customFormat="1" ht="15" customHeight="1">
      <c r="A21" s="142"/>
      <c r="B21" s="149"/>
      <c r="C21" s="144"/>
      <c r="D21" s="145"/>
      <c r="E21" s="146"/>
      <c r="F21" s="145"/>
      <c r="G21" s="146"/>
      <c r="H21" s="145"/>
      <c r="I21" s="146"/>
      <c r="J21" s="145"/>
      <c r="K21" s="146"/>
      <c r="L21" s="145"/>
      <c r="M21" s="146"/>
      <c r="N21" s="145"/>
      <c r="O21" s="146"/>
      <c r="P21" s="145"/>
      <c r="Q21" s="146"/>
      <c r="R21" s="145"/>
      <c r="S21" s="146"/>
      <c r="T21" s="147"/>
      <c r="U21" s="148"/>
      <c r="V21" s="148"/>
      <c r="W21" s="148"/>
      <c r="X21" s="148"/>
      <c r="Y21" s="148"/>
      <c r="Z21" s="148"/>
    </row>
    <row r="22" spans="1:39" s="122" customFormat="1" ht="20.100000000000001" customHeight="1">
      <c r="A22" s="133"/>
      <c r="B22" s="150"/>
      <c r="C22" s="150"/>
      <c r="D22" s="447" t="s">
        <v>4</v>
      </c>
      <c r="E22" s="447"/>
      <c r="F22" s="447"/>
      <c r="G22" s="447"/>
      <c r="H22" s="447"/>
      <c r="I22" s="447"/>
      <c r="J22" s="447"/>
      <c r="K22" s="447"/>
      <c r="L22" s="447"/>
      <c r="M22" s="447"/>
      <c r="N22" s="447"/>
      <c r="O22" s="447"/>
      <c r="P22" s="447"/>
      <c r="Q22" s="447"/>
      <c r="R22" s="447"/>
      <c r="S22" s="447"/>
      <c r="T22" s="151"/>
      <c r="W22" s="412"/>
    </row>
    <row r="23" spans="1:39" s="122" customFormat="1" ht="36.950000000000003" customHeight="1">
      <c r="A23" s="133"/>
      <c r="B23" s="443" t="s">
        <v>5</v>
      </c>
      <c r="C23" s="444"/>
      <c r="D23" s="446" t="s">
        <v>6</v>
      </c>
      <c r="E23" s="446"/>
      <c r="F23" s="446" t="s">
        <v>7</v>
      </c>
      <c r="G23" s="446"/>
      <c r="H23" s="446" t="s">
        <v>8</v>
      </c>
      <c r="I23" s="446"/>
      <c r="J23" s="446" t="s">
        <v>9</v>
      </c>
      <c r="K23" s="446"/>
      <c r="L23" s="446" t="s">
        <v>10</v>
      </c>
      <c r="M23" s="446"/>
      <c r="N23" s="446" t="s">
        <v>11</v>
      </c>
      <c r="O23" s="446"/>
      <c r="P23" s="456" t="s">
        <v>12</v>
      </c>
      <c r="Q23" s="456"/>
      <c r="R23" s="446" t="s">
        <v>13</v>
      </c>
      <c r="S23" s="446"/>
      <c r="T23" s="151"/>
      <c r="V23" s="125"/>
      <c r="W23" s="125"/>
    </row>
    <row r="24" spans="1:39" s="122" customFormat="1" ht="20.100000000000001" customHeight="1">
      <c r="A24" s="472"/>
      <c r="B24" s="452" t="s">
        <v>6</v>
      </c>
      <c r="C24" s="453"/>
      <c r="D24" s="445" t="str">
        <f>IFERROR(((E11-D11)/ABS(D11))*100,"--")</f>
        <v>--</v>
      </c>
      <c r="E24" s="445"/>
      <c r="F24" s="445">
        <f t="shared" ref="F24:F31" si="1">IFERROR(((G11-F11)/ABS(F11))*100,"-")</f>
        <v>356.6260650094685</v>
      </c>
      <c r="G24" s="445"/>
      <c r="H24" s="445">
        <f>IFERROR(((I11-H11)/ABS(H11))*100,"-")</f>
        <v>15.702331833146724</v>
      </c>
      <c r="I24" s="445"/>
      <c r="J24" s="445">
        <f>IFERROR(((K11-J11)/ABS(J11))*100,"-")</f>
        <v>9.6509216788529564</v>
      </c>
      <c r="K24" s="445"/>
      <c r="L24" s="445">
        <f t="shared" ref="L24:L31" si="2">IFERROR(((M11-L11)/ABS(L11))*100,"-")</f>
        <v>-6.6882218450814355</v>
      </c>
      <c r="M24" s="445"/>
      <c r="N24" s="445">
        <f t="shared" ref="N24:N31" si="3">IFERROR(((O11-N11)/ABS(N11))*100,"-")</f>
        <v>-17.159601549597486</v>
      </c>
      <c r="O24" s="445"/>
      <c r="P24" s="445">
        <f t="shared" ref="P24:P31" si="4">IFERROR(((Q11-P11)/ABS(P11))*100,"-")</f>
        <v>32.995311275911213</v>
      </c>
      <c r="Q24" s="445"/>
      <c r="R24" s="445">
        <f t="shared" ref="R24:R31" si="5">IFERROR(((S11-R11)/ABS(R11))*100,"-")</f>
        <v>29.114899446980953</v>
      </c>
      <c r="S24" s="445"/>
      <c r="T24" s="151"/>
    </row>
    <row r="25" spans="1:39" s="122" customFormat="1" ht="20.100000000000001" customHeight="1">
      <c r="A25" s="472"/>
      <c r="B25" s="452" t="s">
        <v>7</v>
      </c>
      <c r="C25" s="453"/>
      <c r="D25" s="450">
        <f t="shared" ref="D25:D31" si="6">IFERROR(((E12-D12)/ABS(D12))*100,"0")</f>
        <v>-356.6260650094685</v>
      </c>
      <c r="E25" s="451"/>
      <c r="F25" s="454" t="str">
        <f>IFERROR(((G12-F12)/ABS(F12))*100,"-")</f>
        <v>-</v>
      </c>
      <c r="G25" s="455"/>
      <c r="H25" s="450">
        <f>IFERROR(((I12-H12)/ABS(H12))*100,"-")</f>
        <v>37.028821933784592</v>
      </c>
      <c r="I25" s="451"/>
      <c r="J25" s="450">
        <f>IFERROR(((K12-J12)/ABS(J12))*100,"-")</f>
        <v>30.510916610799764</v>
      </c>
      <c r="K25" s="451"/>
      <c r="L25" s="450">
        <f t="shared" si="2"/>
        <v>7.160749876463929</v>
      </c>
      <c r="M25" s="451"/>
      <c r="N25" s="450">
        <f t="shared" si="3"/>
        <v>24.812660613732515</v>
      </c>
      <c r="O25" s="451"/>
      <c r="P25" s="450">
        <f t="shared" si="4"/>
        <v>21.314908030823599</v>
      </c>
      <c r="Q25" s="451"/>
      <c r="R25" s="450">
        <f t="shared" si="5"/>
        <v>-20.459296673209064</v>
      </c>
      <c r="S25" s="451"/>
      <c r="T25" s="151"/>
    </row>
    <row r="26" spans="1:39" s="122" customFormat="1" ht="20.100000000000001" customHeight="1">
      <c r="A26" s="472"/>
      <c r="B26" s="452" t="s">
        <v>8</v>
      </c>
      <c r="C26" s="453"/>
      <c r="D26" s="450">
        <f t="shared" si="6"/>
        <v>-15.702331833146724</v>
      </c>
      <c r="E26" s="451"/>
      <c r="F26" s="450">
        <f t="shared" si="1"/>
        <v>-37.028821933784592</v>
      </c>
      <c r="G26" s="451"/>
      <c r="H26" s="448" t="str">
        <f>IFERROR(((I13-H13)/ABS(H13))*100,"--")</f>
        <v>--</v>
      </c>
      <c r="I26" s="449"/>
      <c r="J26" s="450">
        <f>IFERROR(((K13-J13)/ABS(J13))*100,"-")</f>
        <v>-38.256385872809858</v>
      </c>
      <c r="K26" s="451"/>
      <c r="L26" s="450">
        <f t="shared" si="2"/>
        <v>26.516244350653391</v>
      </c>
      <c r="M26" s="451"/>
      <c r="N26" s="450">
        <f t="shared" si="3"/>
        <v>13.033021245862802</v>
      </c>
      <c r="O26" s="451"/>
      <c r="P26" s="450">
        <f t="shared" si="4"/>
        <v>-12.949205495649437</v>
      </c>
      <c r="Q26" s="451"/>
      <c r="R26" s="450">
        <f t="shared" si="5"/>
        <v>-178.00702677970574</v>
      </c>
      <c r="S26" s="451"/>
      <c r="T26" s="151"/>
    </row>
    <row r="27" spans="1:39" s="122" customFormat="1" ht="20.100000000000001" customHeight="1">
      <c r="A27" s="472"/>
      <c r="B27" s="452" t="s">
        <v>9</v>
      </c>
      <c r="C27" s="453"/>
      <c r="D27" s="450">
        <f t="shared" si="6"/>
        <v>-9.6509216788529564</v>
      </c>
      <c r="E27" s="451"/>
      <c r="F27" s="450">
        <f t="shared" si="1"/>
        <v>-30.510916610799764</v>
      </c>
      <c r="G27" s="451"/>
      <c r="H27" s="450">
        <f>IFERROR(((I14-H14)/ABS(H14))*100,"-")</f>
        <v>38.256385872809858</v>
      </c>
      <c r="I27" s="451"/>
      <c r="J27" s="448" t="str">
        <f>IFERROR(((K14-J14)/ABS(J14))*100,"--")</f>
        <v>--</v>
      </c>
      <c r="K27" s="449"/>
      <c r="L27" s="450">
        <f t="shared" si="2"/>
        <v>-12.524483268300266</v>
      </c>
      <c r="M27" s="451"/>
      <c r="N27" s="450">
        <f t="shared" si="3"/>
        <v>18.8050178678692</v>
      </c>
      <c r="O27" s="451"/>
      <c r="P27" s="450">
        <f t="shared" si="4"/>
        <v>24.408491414892932</v>
      </c>
      <c r="Q27" s="451"/>
      <c r="R27" s="450">
        <f t="shared" si="5"/>
        <v>-3.7534133060032109</v>
      </c>
      <c r="S27" s="451"/>
      <c r="T27" s="151"/>
    </row>
    <row r="28" spans="1:39" s="122" customFormat="1" ht="20.100000000000001" customHeight="1">
      <c r="A28" s="472"/>
      <c r="B28" s="452" t="s">
        <v>10</v>
      </c>
      <c r="C28" s="453"/>
      <c r="D28" s="450">
        <f t="shared" si="6"/>
        <v>6.6882218450814355</v>
      </c>
      <c r="E28" s="451"/>
      <c r="F28" s="450">
        <f t="shared" si="1"/>
        <v>-7.160749876463929</v>
      </c>
      <c r="G28" s="451"/>
      <c r="H28" s="450">
        <f>IFERROR(((I15-H15)/ABS(H15))*100,"-")</f>
        <v>-26.516244350653391</v>
      </c>
      <c r="I28" s="451"/>
      <c r="J28" s="450">
        <f>IFERROR(((K15-J15)/ABS(J15))*100,"-")</f>
        <v>12.524483268300266</v>
      </c>
      <c r="K28" s="451"/>
      <c r="L28" s="448" t="str">
        <f>IFERROR(((M15-L15)/ABS(L15))*100,"-")</f>
        <v>-</v>
      </c>
      <c r="M28" s="449"/>
      <c r="N28" s="448">
        <f t="shared" si="3"/>
        <v>5.2013177484211948</v>
      </c>
      <c r="O28" s="449"/>
      <c r="P28" s="450">
        <f t="shared" si="4"/>
        <v>-7.231403467146194</v>
      </c>
      <c r="Q28" s="451"/>
      <c r="R28" s="450">
        <f t="shared" si="5"/>
        <v>-7.299542244383848</v>
      </c>
      <c r="S28" s="451"/>
      <c r="T28" s="151"/>
    </row>
    <row r="29" spans="1:39" s="122" customFormat="1" ht="20.100000000000001" customHeight="1">
      <c r="A29" s="472"/>
      <c r="B29" s="452" t="s">
        <v>11</v>
      </c>
      <c r="C29" s="453"/>
      <c r="D29" s="450">
        <f t="shared" si="6"/>
        <v>17.159601549597486</v>
      </c>
      <c r="E29" s="451"/>
      <c r="F29" s="450">
        <f t="shared" si="1"/>
        <v>-24.812660613732515</v>
      </c>
      <c r="G29" s="451"/>
      <c r="H29" s="450">
        <f>IFERROR(((I16-H16)/ABS(H16))*100,"-")</f>
        <v>-13.033021245862802</v>
      </c>
      <c r="I29" s="451"/>
      <c r="J29" s="450">
        <f>IFERROR(((K16-J16)/ABS(J16))*100,"-")</f>
        <v>-18.8050178678692</v>
      </c>
      <c r="K29" s="451"/>
      <c r="L29" s="448">
        <f t="shared" si="2"/>
        <v>-5.2013177484211948</v>
      </c>
      <c r="M29" s="449"/>
      <c r="N29" s="448" t="str">
        <f>IFERROR(((O16-N16)/ABS(N16))*100,"-")</f>
        <v>-</v>
      </c>
      <c r="O29" s="449"/>
      <c r="P29" s="450">
        <f t="shared" si="4"/>
        <v>-16.493735615785734</v>
      </c>
      <c r="Q29" s="451"/>
      <c r="R29" s="448" t="str">
        <f>IFERROR(((S16-R16)/ABS(R16))*100,"-")</f>
        <v>-</v>
      </c>
      <c r="S29" s="449"/>
      <c r="T29" s="151"/>
    </row>
    <row r="30" spans="1:39" s="122" customFormat="1" ht="20.100000000000001" customHeight="1">
      <c r="A30" s="472"/>
      <c r="B30" s="452" t="s">
        <v>13</v>
      </c>
      <c r="C30" s="453"/>
      <c r="D30" s="450">
        <f t="shared" si="6"/>
        <v>-29.114899446980953</v>
      </c>
      <c r="E30" s="451"/>
      <c r="F30" s="450">
        <f t="shared" si="1"/>
        <v>20.459296673209085</v>
      </c>
      <c r="G30" s="451"/>
      <c r="H30" s="450">
        <f>IFERROR(((I17-H17)/ABS(H17))*100,"-")</f>
        <v>178.00702677970574</v>
      </c>
      <c r="I30" s="451"/>
      <c r="J30" s="450">
        <f>IFERROR(((K17-J17)/ABS(J17))*100,"-")</f>
        <v>3.7534133060032109</v>
      </c>
      <c r="K30" s="451"/>
      <c r="L30" s="450">
        <f t="shared" si="2"/>
        <v>7.299542244383848</v>
      </c>
      <c r="M30" s="451"/>
      <c r="N30" s="448" t="str">
        <f>IFERROR(((O17-N17)/ABS(N17))*100,"-")</f>
        <v>-</v>
      </c>
      <c r="O30" s="449"/>
      <c r="P30" s="450">
        <f t="shared" si="4"/>
        <v>53.110515910199993</v>
      </c>
      <c r="Q30" s="451"/>
      <c r="R30" s="454" t="str">
        <f>IFERROR(((S17-R17)/ABS(R17))*100,"-")</f>
        <v>-</v>
      </c>
      <c r="S30" s="455"/>
      <c r="T30" s="151"/>
    </row>
    <row r="31" spans="1:39" s="122" customFormat="1" ht="20.100000000000001" customHeight="1">
      <c r="A31" s="133"/>
      <c r="B31" s="452" t="s">
        <v>16</v>
      </c>
      <c r="C31" s="453"/>
      <c r="D31" s="470">
        <f t="shared" si="6"/>
        <v>-31.224894427610465</v>
      </c>
      <c r="E31" s="471"/>
      <c r="F31" s="470">
        <f t="shared" si="1"/>
        <v>14.976403371170646</v>
      </c>
      <c r="G31" s="471"/>
      <c r="H31" s="470">
        <f>IFERROR(((I18-H18)/ABS(H18))*100,"-")</f>
        <v>50.924520306555387</v>
      </c>
      <c r="I31" s="471"/>
      <c r="J31" s="470">
        <f>IFERROR(((K18-J18)/ABS(J18))*100,"-")</f>
        <v>-39.092113786393618</v>
      </c>
      <c r="K31" s="471"/>
      <c r="L31" s="470">
        <f t="shared" si="2"/>
        <v>7.2614026253910486</v>
      </c>
      <c r="M31" s="471"/>
      <c r="N31" s="470">
        <f t="shared" si="3"/>
        <v>16.493735615785763</v>
      </c>
      <c r="O31" s="471"/>
      <c r="P31" s="470">
        <f t="shared" si="4"/>
        <v>53.110515910200107</v>
      </c>
      <c r="Q31" s="471"/>
      <c r="R31" s="470">
        <f t="shared" si="5"/>
        <v>-53.110515910199943</v>
      </c>
      <c r="S31" s="471"/>
      <c r="T31" s="151"/>
    </row>
    <row r="32" spans="1:39" s="157" customFormat="1" ht="14.1" customHeight="1">
      <c r="A32" s="431"/>
      <c r="B32" s="431"/>
      <c r="C32" s="152"/>
      <c r="D32" s="153"/>
      <c r="E32" s="153"/>
      <c r="F32" s="153"/>
      <c r="G32" s="153"/>
      <c r="H32" s="153"/>
      <c r="I32" s="154"/>
      <c r="J32" s="153"/>
      <c r="K32" s="153"/>
      <c r="L32" s="153"/>
      <c r="M32" s="153"/>
      <c r="N32" s="153"/>
      <c r="O32" s="153"/>
      <c r="P32" s="155"/>
      <c r="Q32" s="155"/>
      <c r="R32" s="153"/>
      <c r="S32" s="153"/>
      <c r="T32" s="139"/>
      <c r="U32" s="156"/>
      <c r="V32" s="156"/>
      <c r="W32" s="156"/>
      <c r="X32" s="156"/>
      <c r="Y32" s="156"/>
      <c r="Z32" s="156"/>
    </row>
    <row r="33" spans="1:39" ht="18">
      <c r="A33" s="111"/>
      <c r="B33" s="112"/>
      <c r="C33" s="112"/>
      <c r="D33" s="111"/>
      <c r="E33" s="111"/>
      <c r="F33" s="111"/>
      <c r="G33" s="111"/>
      <c r="H33" s="111"/>
      <c r="I33" s="111"/>
      <c r="J33" s="111"/>
      <c r="K33" s="111"/>
      <c r="L33" s="111"/>
      <c r="M33" s="111"/>
      <c r="N33" s="111"/>
      <c r="O33" s="111"/>
      <c r="P33" s="111"/>
      <c r="Q33" s="111"/>
      <c r="R33" s="111"/>
      <c r="S33" s="113"/>
      <c r="T33" s="111"/>
    </row>
    <row r="34" spans="1:39" ht="18">
      <c r="A34" s="116"/>
      <c r="B34" s="115" t="s">
        <v>18</v>
      </c>
      <c r="C34" s="115"/>
      <c r="D34" s="111"/>
      <c r="E34" s="111"/>
      <c r="F34" s="111"/>
      <c r="G34" s="111"/>
      <c r="H34" s="111"/>
      <c r="I34" s="111"/>
      <c r="J34" s="111"/>
      <c r="K34" s="111"/>
      <c r="L34" s="111"/>
      <c r="M34" s="111"/>
      <c r="N34" s="111"/>
      <c r="O34" s="111"/>
      <c r="P34" s="111"/>
      <c r="Q34" s="111"/>
      <c r="R34" s="111"/>
      <c r="S34" s="111"/>
      <c r="T34" s="111"/>
    </row>
    <row r="35" spans="1:39" ht="18">
      <c r="A35" s="111"/>
      <c r="B35" s="115"/>
      <c r="C35" s="115"/>
      <c r="D35" s="111"/>
      <c r="E35" s="111"/>
      <c r="F35" s="111"/>
      <c r="G35" s="111"/>
      <c r="H35" s="111"/>
      <c r="I35" s="111"/>
      <c r="J35" s="111"/>
      <c r="K35" s="111"/>
      <c r="L35" s="111"/>
      <c r="M35" s="111"/>
      <c r="N35" s="111"/>
      <c r="O35" s="111"/>
      <c r="P35" s="111"/>
      <c r="Q35" s="111"/>
      <c r="R35" s="111"/>
      <c r="S35" s="111"/>
      <c r="T35" s="111"/>
    </row>
    <row r="36" spans="1:39" ht="18">
      <c r="A36" s="111"/>
      <c r="B36" s="115" t="s">
        <v>3</v>
      </c>
      <c r="C36" s="115"/>
      <c r="D36" s="111"/>
      <c r="E36" s="111"/>
      <c r="F36" s="111"/>
      <c r="G36" s="111"/>
      <c r="H36" s="111"/>
      <c r="I36" s="111"/>
      <c r="J36" s="111"/>
      <c r="K36" s="111"/>
      <c r="L36" s="111"/>
      <c r="M36" s="111"/>
      <c r="N36" s="111"/>
      <c r="O36" s="111"/>
      <c r="P36" s="111"/>
      <c r="Q36" s="111"/>
      <c r="R36" s="111"/>
      <c r="S36" s="111"/>
      <c r="T36" s="111"/>
    </row>
    <row r="37" spans="1:39" ht="18">
      <c r="A37" s="111"/>
      <c r="B37" s="115"/>
      <c r="C37" s="115"/>
      <c r="D37" s="111"/>
      <c r="E37" s="111"/>
      <c r="F37" s="111"/>
      <c r="G37" s="111"/>
      <c r="H37" s="111"/>
      <c r="I37" s="111"/>
      <c r="J37" s="111"/>
      <c r="K37" s="111"/>
      <c r="L37" s="111"/>
      <c r="M37" s="111"/>
      <c r="N37" s="111"/>
      <c r="O37" s="111"/>
      <c r="P37" s="111"/>
      <c r="Q37" s="111"/>
      <c r="R37" s="111"/>
      <c r="S37" s="111"/>
      <c r="T37" s="111"/>
    </row>
    <row r="38" spans="1:39" ht="20.100000000000001" customHeight="1">
      <c r="A38" s="120"/>
      <c r="B38" s="121"/>
      <c r="C38" s="121"/>
      <c r="D38" s="447" t="s">
        <v>4</v>
      </c>
      <c r="E38" s="447"/>
      <c r="F38" s="447"/>
      <c r="G38" s="447"/>
      <c r="H38" s="447"/>
      <c r="I38" s="447"/>
      <c r="J38" s="447"/>
      <c r="K38" s="447"/>
      <c r="L38" s="447"/>
      <c r="M38" s="447"/>
      <c r="N38" s="447"/>
      <c r="O38" s="447"/>
      <c r="P38" s="447"/>
      <c r="Q38" s="447"/>
      <c r="R38" s="447"/>
      <c r="S38" s="447"/>
      <c r="T38" s="120"/>
      <c r="V38" s="122"/>
      <c r="W38" s="412"/>
    </row>
    <row r="39" spans="1:39" ht="21.95" customHeight="1">
      <c r="A39" s="133"/>
      <c r="B39" s="439" t="s">
        <v>5</v>
      </c>
      <c r="C39" s="440"/>
      <c r="D39" s="443" t="s">
        <v>6</v>
      </c>
      <c r="E39" s="444"/>
      <c r="F39" s="443" t="s">
        <v>7</v>
      </c>
      <c r="G39" s="444"/>
      <c r="H39" s="443" t="s">
        <v>8</v>
      </c>
      <c r="I39" s="444"/>
      <c r="J39" s="443" t="s">
        <v>9</v>
      </c>
      <c r="K39" s="444"/>
      <c r="L39" s="443" t="s">
        <v>10</v>
      </c>
      <c r="M39" s="444"/>
      <c r="N39" s="443" t="s">
        <v>11</v>
      </c>
      <c r="O39" s="444"/>
      <c r="P39" s="443" t="s">
        <v>12</v>
      </c>
      <c r="Q39" s="444"/>
      <c r="R39" s="443" t="s">
        <v>13</v>
      </c>
      <c r="S39" s="444"/>
      <c r="T39" s="120"/>
    </row>
    <row r="40" spans="1:39" ht="21.95" customHeight="1">
      <c r="A40" s="133"/>
      <c r="B40" s="441"/>
      <c r="C40" s="442"/>
      <c r="D40" s="430" t="s">
        <v>14</v>
      </c>
      <c r="E40" s="430" t="s">
        <v>15</v>
      </c>
      <c r="F40" s="430" t="s">
        <v>14</v>
      </c>
      <c r="G40" s="430" t="s">
        <v>15</v>
      </c>
      <c r="H40" s="430" t="s">
        <v>14</v>
      </c>
      <c r="I40" s="430" t="s">
        <v>15</v>
      </c>
      <c r="J40" s="430" t="s">
        <v>14</v>
      </c>
      <c r="K40" s="430" t="s">
        <v>15</v>
      </c>
      <c r="L40" s="430" t="s">
        <v>14</v>
      </c>
      <c r="M40" s="430" t="s">
        <v>15</v>
      </c>
      <c r="N40" s="430" t="s">
        <v>14</v>
      </c>
      <c r="O40" s="430" t="s">
        <v>15</v>
      </c>
      <c r="P40" s="430" t="s">
        <v>14</v>
      </c>
      <c r="Q40" s="430" t="s">
        <v>15</v>
      </c>
      <c r="R40" s="430" t="s">
        <v>14</v>
      </c>
      <c r="S40" s="126" t="s">
        <v>15</v>
      </c>
      <c r="T40" s="120"/>
    </row>
    <row r="41" spans="1:39" ht="20.100000000000001" customHeight="1">
      <c r="A41" s="472"/>
      <c r="B41" s="452" t="s">
        <v>6</v>
      </c>
      <c r="C41" s="453"/>
      <c r="D41" s="429">
        <v>1571.3704461352902</v>
      </c>
      <c r="E41" s="429">
        <v>1821.0012907295065</v>
      </c>
      <c r="F41" s="429">
        <v>424.03860281852991</v>
      </c>
      <c r="G41" s="429">
        <v>1575.2501247729301</v>
      </c>
      <c r="H41" s="429">
        <v>2690.0772129256106</v>
      </c>
      <c r="I41" s="429">
        <v>3108.2992076674318</v>
      </c>
      <c r="J41" s="429">
        <v>1530.4791864461074</v>
      </c>
      <c r="K41" s="429">
        <v>1661.3660113748601</v>
      </c>
      <c r="L41" s="429">
        <v>0</v>
      </c>
      <c r="M41" s="429">
        <v>0</v>
      </c>
      <c r="N41" s="429">
        <v>0</v>
      </c>
      <c r="O41" s="429">
        <v>0</v>
      </c>
      <c r="P41" s="158">
        <v>6215.9654483255381</v>
      </c>
      <c r="Q41" s="158">
        <v>8165.9166345447284</v>
      </c>
      <c r="R41" s="429">
        <v>2093.6659587584641</v>
      </c>
      <c r="S41" s="429">
        <v>2704.3577592007973</v>
      </c>
      <c r="T41" s="151"/>
      <c r="X41" s="198"/>
      <c r="Y41" s="198"/>
      <c r="Z41" s="198"/>
      <c r="AA41" s="198"/>
      <c r="AB41" s="198"/>
      <c r="AC41" s="198"/>
      <c r="AD41" s="198"/>
      <c r="AE41" s="198"/>
      <c r="AF41" s="198"/>
      <c r="AG41" s="198"/>
      <c r="AH41" s="198"/>
      <c r="AI41" s="198"/>
      <c r="AJ41" s="198"/>
      <c r="AK41" s="198"/>
      <c r="AL41" s="198"/>
      <c r="AM41" s="198"/>
    </row>
    <row r="42" spans="1:39" ht="20.100000000000001" customHeight="1">
      <c r="A42" s="472"/>
      <c r="B42" s="452" t="s">
        <v>7</v>
      </c>
      <c r="C42" s="453"/>
      <c r="D42" s="429">
        <v>274.45227588645332</v>
      </c>
      <c r="E42" s="429">
        <v>892.19996631079005</v>
      </c>
      <c r="F42" s="159">
        <v>0</v>
      </c>
      <c r="G42" s="159">
        <v>0</v>
      </c>
      <c r="H42" s="429">
        <v>2704.1112242401159</v>
      </c>
      <c r="I42" s="429">
        <v>3646.7715265794041</v>
      </c>
      <c r="J42" s="429">
        <v>13.465219362288229</v>
      </c>
      <c r="K42" s="429">
        <v>14.35909878177651</v>
      </c>
      <c r="L42" s="429">
        <v>2.0723848552200002</v>
      </c>
      <c r="M42" s="429">
        <v>2.0461207287200001</v>
      </c>
      <c r="N42" s="429">
        <v>1351.1655346656082</v>
      </c>
      <c r="O42" s="429">
        <v>1686.4032050199135</v>
      </c>
      <c r="P42" s="158">
        <v>4345.2666390096856</v>
      </c>
      <c r="Q42" s="158">
        <v>6241.7799174206029</v>
      </c>
      <c r="R42" s="429">
        <v>-326.87509222819529</v>
      </c>
      <c r="S42" s="429">
        <v>-481.05032023797423</v>
      </c>
      <c r="T42" s="151"/>
      <c r="X42" s="198"/>
      <c r="Y42" s="198"/>
      <c r="Z42" s="198"/>
      <c r="AA42" s="198"/>
      <c r="AB42" s="198"/>
      <c r="AC42" s="198"/>
      <c r="AD42" s="198"/>
      <c r="AE42" s="198"/>
      <c r="AF42" s="198"/>
      <c r="AG42" s="198"/>
      <c r="AH42" s="198"/>
      <c r="AI42" s="198"/>
      <c r="AJ42" s="198"/>
      <c r="AK42" s="198"/>
      <c r="AL42" s="198"/>
      <c r="AM42" s="198"/>
    </row>
    <row r="43" spans="1:39" ht="20.100000000000001" customHeight="1">
      <c r="A43" s="472"/>
      <c r="B43" s="452" t="s">
        <v>8</v>
      </c>
      <c r="C43" s="453"/>
      <c r="D43" s="429">
        <v>1196.0062826168614</v>
      </c>
      <c r="E43" s="429">
        <v>1379.6243020590205</v>
      </c>
      <c r="F43" s="429">
        <v>51.381439575039998</v>
      </c>
      <c r="G43" s="429">
        <v>11.767153566230002</v>
      </c>
      <c r="H43" s="429">
        <v>1285.4497144156751</v>
      </c>
      <c r="I43" s="429">
        <v>1674.2221954245349</v>
      </c>
      <c r="J43" s="429">
        <v>1520.0701013103862</v>
      </c>
      <c r="K43" s="429">
        <v>1320.0765930397665</v>
      </c>
      <c r="L43" s="429">
        <v>4424.7473758757942</v>
      </c>
      <c r="M43" s="429">
        <v>5031.5502231239825</v>
      </c>
      <c r="N43" s="429">
        <v>7762.2867356145462</v>
      </c>
      <c r="O43" s="429">
        <v>8324.8868529985957</v>
      </c>
      <c r="P43" s="158">
        <v>16239.941649408305</v>
      </c>
      <c r="Q43" s="158">
        <v>17742.12732021213</v>
      </c>
      <c r="R43" s="429">
        <v>1934.5324057084331</v>
      </c>
      <c r="S43" s="429">
        <v>1590.5928809144259</v>
      </c>
      <c r="T43" s="151"/>
      <c r="X43" s="198"/>
      <c r="Y43" s="198"/>
      <c r="Z43" s="198"/>
      <c r="AA43" s="198"/>
      <c r="AB43" s="198"/>
      <c r="AC43" s="198"/>
      <c r="AD43" s="198"/>
      <c r="AE43" s="198"/>
      <c r="AF43" s="198"/>
      <c r="AG43" s="198"/>
      <c r="AH43" s="198"/>
      <c r="AI43" s="198"/>
      <c r="AJ43" s="198"/>
      <c r="AK43" s="198"/>
      <c r="AL43" s="198"/>
      <c r="AM43" s="198"/>
    </row>
    <row r="44" spans="1:39" ht="20.100000000000001" customHeight="1">
      <c r="A44" s="472"/>
      <c r="B44" s="452" t="s">
        <v>9</v>
      </c>
      <c r="C44" s="453"/>
      <c r="D44" s="429">
        <v>56.369177997322048</v>
      </c>
      <c r="E44" s="429">
        <v>44.990800550550013</v>
      </c>
      <c r="F44" s="429">
        <v>84.384842278573004</v>
      </c>
      <c r="G44" s="429">
        <v>63.640494689379999</v>
      </c>
      <c r="H44" s="429">
        <v>1118.2904144617044</v>
      </c>
      <c r="I44" s="429">
        <v>1072.0032935504835</v>
      </c>
      <c r="J44" s="429">
        <v>1247.6445445760774</v>
      </c>
      <c r="K44" s="429">
        <v>1305.3070782558041</v>
      </c>
      <c r="L44" s="429">
        <v>550.37682427680431</v>
      </c>
      <c r="M44" s="429">
        <v>567.99654077436401</v>
      </c>
      <c r="N44" s="429">
        <v>3827.7701987101391</v>
      </c>
      <c r="O44" s="429">
        <v>4417.2142263884498</v>
      </c>
      <c r="P44" s="158">
        <v>6884.8360023006207</v>
      </c>
      <c r="Q44" s="158">
        <v>7471.1524342090315</v>
      </c>
      <c r="R44" s="429">
        <v>708.28419214111648</v>
      </c>
      <c r="S44" s="429">
        <v>691.97803440019504</v>
      </c>
      <c r="T44" s="151"/>
      <c r="X44" s="198"/>
      <c r="Y44" s="198"/>
      <c r="Z44" s="198"/>
      <c r="AA44" s="198"/>
      <c r="AB44" s="198"/>
      <c r="AC44" s="198"/>
      <c r="AD44" s="198"/>
      <c r="AE44" s="198"/>
      <c r="AF44" s="198"/>
      <c r="AG44" s="198"/>
      <c r="AH44" s="198"/>
      <c r="AI44" s="198"/>
      <c r="AJ44" s="198"/>
      <c r="AK44" s="198"/>
      <c r="AL44" s="198"/>
      <c r="AM44" s="198"/>
    </row>
    <row r="45" spans="1:39" ht="20.100000000000001" customHeight="1">
      <c r="A45" s="472"/>
      <c r="B45" s="452" t="s">
        <v>10</v>
      </c>
      <c r="C45" s="453"/>
      <c r="D45" s="429">
        <v>137.58397334327987</v>
      </c>
      <c r="E45" s="429">
        <v>146.78589470375613</v>
      </c>
      <c r="F45" s="429">
        <v>4.601078030430001</v>
      </c>
      <c r="G45" s="429">
        <v>4.3937405105099989</v>
      </c>
      <c r="H45" s="429">
        <v>6659.4841833935634</v>
      </c>
      <c r="I45" s="429">
        <v>6673.7187581663493</v>
      </c>
      <c r="J45" s="429">
        <v>2524.1850412092608</v>
      </c>
      <c r="K45" s="429">
        <v>2789.0140375848619</v>
      </c>
      <c r="L45" s="429">
        <v>64.457234999999997</v>
      </c>
      <c r="M45" s="429">
        <v>72.048287000000002</v>
      </c>
      <c r="N45" s="429">
        <v>175.90004000000002</v>
      </c>
      <c r="O45" s="429">
        <v>185.04916</v>
      </c>
      <c r="P45" s="158">
        <v>9566.2115509765335</v>
      </c>
      <c r="Q45" s="158">
        <v>9871.0098779654782</v>
      </c>
      <c r="R45" s="429">
        <v>7095.690230086645</v>
      </c>
      <c r="S45" s="429">
        <v>7115.1728898700048</v>
      </c>
      <c r="T45" s="151"/>
      <c r="X45" s="198"/>
      <c r="Y45" s="198"/>
      <c r="Z45" s="198"/>
      <c r="AA45" s="198"/>
      <c r="AB45" s="198"/>
      <c r="AC45" s="198"/>
      <c r="AD45" s="198"/>
      <c r="AE45" s="198"/>
      <c r="AF45" s="198"/>
      <c r="AG45" s="198"/>
      <c r="AH45" s="198"/>
      <c r="AI45" s="198"/>
      <c r="AJ45" s="198"/>
      <c r="AK45" s="198"/>
      <c r="AL45" s="198"/>
      <c r="AM45" s="198"/>
    </row>
    <row r="46" spans="1:39" ht="20.100000000000001" customHeight="1">
      <c r="A46" s="472"/>
      <c r="B46" s="452" t="s">
        <v>11</v>
      </c>
      <c r="C46" s="453"/>
      <c r="D46" s="429">
        <v>519.01472986097997</v>
      </c>
      <c r="E46" s="429">
        <v>608.07558948884389</v>
      </c>
      <c r="F46" s="429">
        <v>9.1479826690000002E-2</v>
      </c>
      <c r="G46" s="429">
        <v>9.1730313620000004E-2</v>
      </c>
      <c r="H46" s="429">
        <v>3365.0842494765661</v>
      </c>
      <c r="I46" s="429">
        <v>3354.5960326186459</v>
      </c>
      <c r="J46" s="429">
        <v>1097.7232392783849</v>
      </c>
      <c r="K46" s="429">
        <v>1173.7814484343346</v>
      </c>
      <c r="L46" s="429">
        <v>0</v>
      </c>
      <c r="M46" s="429">
        <v>0</v>
      </c>
      <c r="N46" s="429">
        <v>0</v>
      </c>
      <c r="O46" s="429">
        <v>0</v>
      </c>
      <c r="P46" s="158">
        <v>4981.9136984426204</v>
      </c>
      <c r="Q46" s="158">
        <v>5136.544800855444</v>
      </c>
      <c r="R46" s="429">
        <v>0</v>
      </c>
      <c r="S46" s="429">
        <v>0</v>
      </c>
      <c r="T46" s="151"/>
      <c r="X46" s="198"/>
      <c r="Y46" s="198"/>
      <c r="Z46" s="198"/>
      <c r="AA46" s="198"/>
      <c r="AB46" s="198"/>
      <c r="AC46" s="198"/>
      <c r="AD46" s="198"/>
      <c r="AE46" s="198"/>
      <c r="AF46" s="198"/>
      <c r="AG46" s="198"/>
      <c r="AH46" s="198"/>
      <c r="AI46" s="198"/>
      <c r="AJ46" s="198"/>
      <c r="AK46" s="198"/>
      <c r="AL46" s="198"/>
      <c r="AM46" s="198"/>
    </row>
    <row r="47" spans="1:39" ht="20.100000000000001" customHeight="1">
      <c r="A47" s="472"/>
      <c r="B47" s="452" t="s">
        <v>13</v>
      </c>
      <c r="C47" s="453"/>
      <c r="D47" s="429">
        <v>28.592662597318519</v>
      </c>
      <c r="E47" s="429">
        <v>38.040449355879112</v>
      </c>
      <c r="F47" s="429">
        <v>4451.1096190560502</v>
      </c>
      <c r="G47" s="429">
        <v>5341.2444516510295</v>
      </c>
      <c r="H47" s="429">
        <v>1672.0170889334661</v>
      </c>
      <c r="I47" s="429">
        <v>1795.3732743719038</v>
      </c>
      <c r="J47" s="429">
        <v>272.52468180789589</v>
      </c>
      <c r="K47" s="429">
        <v>272.57437950999599</v>
      </c>
      <c r="L47" s="429">
        <v>3536.8470391102669</v>
      </c>
      <c r="M47" s="429">
        <v>3816.1089610303256</v>
      </c>
      <c r="N47" s="429">
        <v>0</v>
      </c>
      <c r="O47" s="429">
        <v>0</v>
      </c>
      <c r="P47" s="158">
        <v>9961.0910915049972</v>
      </c>
      <c r="Q47" s="158">
        <v>11263.341515919134</v>
      </c>
      <c r="R47" s="131">
        <v>0</v>
      </c>
      <c r="S47" s="131">
        <v>0</v>
      </c>
      <c r="T47" s="151"/>
      <c r="X47" s="198"/>
      <c r="Y47" s="198"/>
      <c r="Z47" s="198"/>
      <c r="AA47" s="198"/>
      <c r="AB47" s="198"/>
      <c r="AC47" s="198"/>
      <c r="AD47" s="198"/>
      <c r="AE47" s="198"/>
      <c r="AF47" s="198"/>
      <c r="AG47" s="198"/>
      <c r="AH47" s="198"/>
      <c r="AI47" s="198"/>
      <c r="AJ47" s="198"/>
      <c r="AK47" s="198"/>
      <c r="AL47" s="198"/>
      <c r="AM47" s="198"/>
    </row>
    <row r="48" spans="1:39" ht="20.100000000000001" customHeight="1">
      <c r="A48" s="133"/>
      <c r="B48" s="452" t="s">
        <v>16</v>
      </c>
      <c r="C48" s="453"/>
      <c r="D48" s="134">
        <f t="shared" ref="D48:S48" si="7">+SUM(D41:D47)</f>
        <v>3783.3895484375053</v>
      </c>
      <c r="E48" s="134">
        <f t="shared" si="7"/>
        <v>4930.7182931983452</v>
      </c>
      <c r="F48" s="134">
        <f t="shared" si="7"/>
        <v>5015.6070615853132</v>
      </c>
      <c r="G48" s="134">
        <f t="shared" si="7"/>
        <v>6996.3876955036994</v>
      </c>
      <c r="H48" s="134">
        <f t="shared" si="7"/>
        <v>19494.514087846703</v>
      </c>
      <c r="I48" s="134">
        <f t="shared" si="7"/>
        <v>21324.984288378753</v>
      </c>
      <c r="J48" s="134">
        <f t="shared" si="7"/>
        <v>8206.092013990401</v>
      </c>
      <c r="K48" s="134">
        <f t="shared" si="7"/>
        <v>8536.4786469813989</v>
      </c>
      <c r="L48" s="134">
        <f t="shared" si="7"/>
        <v>8578.5008591180849</v>
      </c>
      <c r="M48" s="134">
        <f t="shared" si="7"/>
        <v>9489.7501326573911</v>
      </c>
      <c r="N48" s="134">
        <f t="shared" si="7"/>
        <v>13117.122508990295</v>
      </c>
      <c r="O48" s="134">
        <f t="shared" si="7"/>
        <v>14613.553444406958</v>
      </c>
      <c r="P48" s="134">
        <f t="shared" si="7"/>
        <v>58195.226079968306</v>
      </c>
      <c r="Q48" s="134">
        <f t="shared" si="7"/>
        <v>65891.872501126549</v>
      </c>
      <c r="R48" s="134">
        <f t="shared" si="7"/>
        <v>11505.297694466462</v>
      </c>
      <c r="S48" s="134">
        <f t="shared" si="7"/>
        <v>11621.051244147449</v>
      </c>
      <c r="T48" s="129"/>
      <c r="X48" s="130"/>
      <c r="Y48" s="130"/>
      <c r="Z48" s="130"/>
      <c r="AA48" s="130"/>
      <c r="AB48" s="130"/>
      <c r="AC48" s="130"/>
      <c r="AD48" s="130"/>
      <c r="AE48" s="130"/>
      <c r="AF48" s="130"/>
      <c r="AG48" s="130"/>
      <c r="AH48" s="130"/>
      <c r="AI48" s="130"/>
      <c r="AJ48" s="130"/>
      <c r="AK48" s="130"/>
      <c r="AL48" s="130"/>
      <c r="AM48" s="130"/>
    </row>
    <row r="49" spans="1:23" ht="20.100000000000001" customHeight="1">
      <c r="A49" s="133"/>
      <c r="B49" s="468" t="s">
        <v>19</v>
      </c>
      <c r="C49" s="469"/>
      <c r="D49" s="161">
        <f>D48/$P48*100</f>
        <v>6.5012025956194472</v>
      </c>
      <c r="E49" s="161">
        <f>E48/$Q48*100</f>
        <v>7.4830447307656121</v>
      </c>
      <c r="F49" s="161">
        <f>F48/$P48*100</f>
        <v>8.6185884984675099</v>
      </c>
      <c r="G49" s="161">
        <f>G48/$Q48*100</f>
        <v>10.61798281022304</v>
      </c>
      <c r="H49" s="161">
        <f>H48/$P48*100</f>
        <v>33.498476423235367</v>
      </c>
      <c r="I49" s="161">
        <f>I48/$Q48*100</f>
        <v>32.363603398908054</v>
      </c>
      <c r="J49" s="161">
        <f>J48/$P48*100</f>
        <v>14.10097110493925</v>
      </c>
      <c r="K49" s="161">
        <f>K48/$Q48*100</f>
        <v>12.955283137287458</v>
      </c>
      <c r="L49" s="161">
        <f>L48/$P48*100</f>
        <v>14.740901336700773</v>
      </c>
      <c r="M49" s="161">
        <f>M48/$Q48*100</f>
        <v>14.402004029397016</v>
      </c>
      <c r="N49" s="161">
        <f>N48/$P48*100</f>
        <v>22.539860041037645</v>
      </c>
      <c r="O49" s="161">
        <f>O48/$Q48*100</f>
        <v>22.178081893418813</v>
      </c>
      <c r="P49" s="161">
        <f>P48/$P48*100</f>
        <v>100</v>
      </c>
      <c r="Q49" s="161">
        <f>Q48/$Q48*100</f>
        <v>100</v>
      </c>
      <c r="R49" s="131"/>
      <c r="S49" s="131"/>
      <c r="T49" s="129"/>
    </row>
    <row r="50" spans="1:23">
      <c r="A50" s="431"/>
      <c r="B50" s="135"/>
      <c r="C50" s="136"/>
      <c r="D50" s="137"/>
      <c r="E50" s="138"/>
      <c r="F50" s="137"/>
      <c r="G50" s="138"/>
      <c r="H50" s="137"/>
      <c r="I50" s="138"/>
      <c r="J50" s="137"/>
      <c r="K50" s="138"/>
      <c r="L50" s="137"/>
      <c r="M50" s="138"/>
      <c r="N50" s="137"/>
      <c r="O50" s="138"/>
      <c r="P50" s="137"/>
      <c r="Q50" s="138"/>
      <c r="R50" s="137"/>
      <c r="S50" s="138"/>
      <c r="T50" s="139"/>
    </row>
    <row r="51" spans="1:23">
      <c r="A51" s="431"/>
      <c r="B51" s="135"/>
      <c r="C51" s="136"/>
      <c r="D51" s="463" t="s">
        <v>20</v>
      </c>
      <c r="E51" s="464"/>
      <c r="F51" s="464"/>
      <c r="G51" s="464"/>
      <c r="H51" s="464"/>
      <c r="I51" s="464"/>
      <c r="J51" s="464"/>
      <c r="K51" s="464"/>
      <c r="L51" s="457" t="s">
        <v>21</v>
      </c>
      <c r="M51" s="458"/>
      <c r="N51" s="458"/>
      <c r="O51" s="458"/>
      <c r="P51" s="458"/>
      <c r="Q51" s="459"/>
      <c r="R51" s="137"/>
      <c r="S51" s="138"/>
      <c r="T51" s="139"/>
      <c r="V51" s="122"/>
      <c r="W51" s="412"/>
    </row>
    <row r="52" spans="1:23">
      <c r="A52" s="123"/>
      <c r="B52" s="473"/>
      <c r="C52" s="473"/>
      <c r="D52" s="463"/>
      <c r="E52" s="464"/>
      <c r="F52" s="464"/>
      <c r="G52" s="464"/>
      <c r="H52" s="464"/>
      <c r="I52" s="464"/>
      <c r="J52" s="464"/>
      <c r="K52" s="464"/>
      <c r="L52" s="460"/>
      <c r="M52" s="461"/>
      <c r="N52" s="461"/>
      <c r="O52" s="461"/>
      <c r="P52" s="461"/>
      <c r="Q52" s="462"/>
      <c r="R52" s="162"/>
      <c r="S52" s="162"/>
    </row>
    <row r="53" spans="1:23" ht="20.100000000000001" customHeight="1">
      <c r="A53" s="123"/>
      <c r="B53" s="456" t="s">
        <v>5</v>
      </c>
      <c r="C53" s="456"/>
      <c r="D53" s="464" t="s">
        <v>4</v>
      </c>
      <c r="E53" s="464"/>
      <c r="F53" s="464"/>
      <c r="G53" s="464"/>
      <c r="H53" s="464"/>
      <c r="I53" s="464"/>
      <c r="J53" s="464"/>
      <c r="K53" s="464"/>
      <c r="L53" s="465" t="s">
        <v>4</v>
      </c>
      <c r="M53" s="466"/>
      <c r="N53" s="466"/>
      <c r="O53" s="466"/>
      <c r="P53" s="466"/>
      <c r="Q53" s="467"/>
      <c r="R53" s="162"/>
      <c r="S53" s="162"/>
    </row>
    <row r="54" spans="1:23" ht="20.100000000000001" customHeight="1">
      <c r="A54" s="123"/>
      <c r="B54" s="456"/>
      <c r="C54" s="456"/>
      <c r="D54" s="428" t="s">
        <v>6</v>
      </c>
      <c r="E54" s="428" t="s">
        <v>7</v>
      </c>
      <c r="F54" s="163" t="s">
        <v>8</v>
      </c>
      <c r="G54" s="428" t="s">
        <v>9</v>
      </c>
      <c r="H54" s="428" t="s">
        <v>10</v>
      </c>
      <c r="I54" s="428" t="s">
        <v>11</v>
      </c>
      <c r="J54" s="425" t="s">
        <v>12</v>
      </c>
      <c r="K54" s="428" t="s">
        <v>13</v>
      </c>
      <c r="L54" s="425" t="s">
        <v>6</v>
      </c>
      <c r="M54" s="425" t="s">
        <v>7</v>
      </c>
      <c r="N54" s="425" t="s">
        <v>8</v>
      </c>
      <c r="O54" s="425" t="s">
        <v>9</v>
      </c>
      <c r="P54" s="425" t="s">
        <v>10</v>
      </c>
      <c r="Q54" s="425" t="s">
        <v>22</v>
      </c>
      <c r="R54" s="164"/>
      <c r="S54" s="165"/>
      <c r="T54" s="124"/>
    </row>
    <row r="55" spans="1:23" ht="20.100000000000001" customHeight="1">
      <c r="A55" s="472"/>
      <c r="B55" s="452" t="s">
        <v>6</v>
      </c>
      <c r="C55" s="453"/>
      <c r="D55" s="429">
        <f>IFERROR((('ANNEX C -Table 1'!E41-'ANNEX C -Table 1'!D41)/ABS('ANNEX C -Table 1'!D41))*100,"-")</f>
        <v>15.886186812802251</v>
      </c>
      <c r="E55" s="429">
        <f>IFERROR((('ANNEX C -Table 1'!G41-'ANNEX C -Table 1'!F41)/ABS('ANNEX C -Table 1'!F41))*100,"-")</f>
        <v>271.48743399833074</v>
      </c>
      <c r="F55" s="426">
        <f>IFERROR((('ANNEX C -Table 1'!I41-'ANNEX C -Table 1'!H41)/ABS('ANNEX C -Table 1'!H41))*100,"-")</f>
        <v>15.546839798214609</v>
      </c>
      <c r="G55" s="429">
        <f>IFERROR((('ANNEX C -Table 1'!K41-'ANNEX C -Table 1'!J41)/ABS('ANNEX C -Table 1'!J41))*100,"-")</f>
        <v>8.5520160017779911</v>
      </c>
      <c r="H55" s="429" t="str">
        <f>IFERROR((('ANNEX C -Table 1'!M41-'ANNEX C -Table 1'!L41)/ABS('ANNEX C -Table 1'!L41))*100,"-")</f>
        <v>-</v>
      </c>
      <c r="I55" s="429" t="str">
        <f>IFERROR((('ANNEX C -Table 1'!O41-'ANNEX C -Table 1'!N41)/ABS('ANNEX C -Table 1'!N41))*100,"-")</f>
        <v>-</v>
      </c>
      <c r="J55" s="429">
        <f>IFERROR((('ANNEX C -Table 1'!Q41-'ANNEX C -Table 1'!P41)/ABS('ANNEX C -Table 1'!P41))*100,"-")</f>
        <v>31.370045448764035</v>
      </c>
      <c r="K55" s="429">
        <f>IFERROR((('ANNEX C -Table 1'!S41-'ANNEX C -Table 1'!R41)/ABS('ANNEX C -Table 1'!R41))*100,"-")</f>
        <v>29.168540372336722</v>
      </c>
      <c r="L55" s="429">
        <f>IFERROR('ANNEX C -Table 1'!E41/'ANNEX C -Table 1'!$E$48*100,"-")</f>
        <v>36.931764956872058</v>
      </c>
      <c r="M55" s="429">
        <f>IFERROR('ANNEX C -Table 1'!G41/'ANNEX C -Table 1'!$G$48*100,"-")</f>
        <v>22.515192029528048</v>
      </c>
      <c r="N55" s="429">
        <f>IFERROR('ANNEX C -Table 1'!I41/'ANNEX C -Table 1'!$I$48*100,"-")</f>
        <v>14.575856964927885</v>
      </c>
      <c r="O55" s="429">
        <f>IFERROR('ANNEX C -Table 1'!K41/'ANNEX C -Table 1'!$K$48*100,"-")</f>
        <v>19.461959434085145</v>
      </c>
      <c r="P55" s="429">
        <f>IFERROR('ANNEX C -Table 1'!M41/'ANNEX C -Table 1'!$M$48*100,"-")</f>
        <v>0</v>
      </c>
      <c r="Q55" s="429">
        <f>IFERROR('ANNEX C -Table 1'!O41/'ANNEX C -Table 1'!$O$48*100,"-")</f>
        <v>0</v>
      </c>
      <c r="R55" s="166"/>
      <c r="S55" s="167"/>
      <c r="T55" s="151"/>
    </row>
    <row r="56" spans="1:23" ht="20.100000000000001" customHeight="1">
      <c r="A56" s="472"/>
      <c r="B56" s="452" t="s">
        <v>7</v>
      </c>
      <c r="C56" s="453"/>
      <c r="D56" s="429">
        <f>IFERROR((('ANNEX C -Table 1'!E42-'ANNEX C -Table 1'!D42)/ABS('ANNEX C -Table 1'!D42))*100,"-")</f>
        <v>225.08382866532028</v>
      </c>
      <c r="E56" s="168" t="str">
        <f>IFERROR((('ANNEX C -Table 1'!G42-'ANNEX C -Table 1'!F42)/ABS('ANNEX C -Table 1'!F42))*100,"-")</f>
        <v>-</v>
      </c>
      <c r="F56" s="426">
        <f>IFERROR((('ANNEX C -Table 1'!I42-'ANNEX C -Table 1'!H42)/ABS('ANNEX C -Table 1'!H42))*100,"-")</f>
        <v>34.860263656654347</v>
      </c>
      <c r="G56" s="429">
        <f>IFERROR((('ANNEX C -Table 1'!K42-'ANNEX C -Table 1'!J42)/ABS('ANNEX C -Table 1'!J42))*100,"-")</f>
        <v>6.6384319143864143</v>
      </c>
      <c r="H56" s="429">
        <f>IFERROR((('ANNEX C -Table 1'!M42-'ANNEX C -Table 1'!L42)/ABS('ANNEX C -Table 1'!L42))*100,"-")</f>
        <v>-1.2673382761819088</v>
      </c>
      <c r="I56" s="429">
        <f>IFERROR((('ANNEX C -Table 1'!O42-'ANNEX C -Table 1'!N42)/ABS('ANNEX C -Table 1'!N42))*100,"-")</f>
        <v>24.810999226476802</v>
      </c>
      <c r="J56" s="429">
        <f>IFERROR((('ANNEX C -Table 1'!Q42-'ANNEX C -Table 1'!P42)/ABS('ANNEX C -Table 1'!P42))*100,"-")</f>
        <v>43.645498331102303</v>
      </c>
      <c r="K56" s="429">
        <f>IFERROR((('ANNEX C -Table 1'!S42-'ANNEX C -Table 1'!R42)/ABS('ANNEX C -Table 1'!R42))*100,"-")</f>
        <v>-47.166404438716739</v>
      </c>
      <c r="L56" s="429">
        <f>IFERROR('ANNEX C -Table 1'!E42/'ANNEX C -Table 1'!$E$48*100,"-")</f>
        <v>18.094726026865718</v>
      </c>
      <c r="M56" s="168"/>
      <c r="N56" s="429">
        <f>IFERROR('ANNEX C -Table 1'!I42/'ANNEX C -Table 1'!$I$48*100,"-")</f>
        <v>17.100934177788567</v>
      </c>
      <c r="O56" s="429">
        <f>IFERROR('ANNEX C -Table 1'!K42/'ANNEX C -Table 1'!$K$48*100,"-")</f>
        <v>0.16820868856567758</v>
      </c>
      <c r="P56" s="429">
        <f>IFERROR('ANNEX C -Table 1'!M42/'ANNEX C -Table 1'!$M$48*100,"-")</f>
        <v>2.1561376222948351E-2</v>
      </c>
      <c r="Q56" s="429">
        <f>IFERROR('ANNEX C -Table 1'!O42/'ANNEX C -Table 1'!$O$48*100,"-")</f>
        <v>11.539994098186639</v>
      </c>
      <c r="R56" s="166"/>
      <c r="S56" s="167"/>
      <c r="T56" s="151"/>
    </row>
    <row r="57" spans="1:23" ht="20.100000000000001" customHeight="1">
      <c r="A57" s="472"/>
      <c r="B57" s="452" t="s">
        <v>8</v>
      </c>
      <c r="C57" s="453"/>
      <c r="D57" s="429">
        <f>IFERROR((('ANNEX C -Table 1'!E43-'ANNEX C -Table 1'!D43)/ABS('ANNEX C -Table 1'!D43))*100,"-")</f>
        <v>15.352596563322631</v>
      </c>
      <c r="E57" s="429">
        <f>IFERROR((('ANNEX C -Table 1'!G43-'ANNEX C -Table 1'!F43)/ABS('ANNEX C -Table 1'!F43))*100,"-")</f>
        <v>-77.098435420353169</v>
      </c>
      <c r="F57" s="426">
        <f>IFERROR((('ANNEX C -Table 1'!I43-'ANNEX C -Table 1'!H43)/ABS('ANNEX C -Table 1'!H43))*100,"-")</f>
        <v>30.244083191195347</v>
      </c>
      <c r="G57" s="429">
        <f>IFERROR((('ANNEX C -Table 1'!K43-'ANNEX C -Table 1'!J43)/ABS('ANNEX C -Table 1'!J43))*100,"-")</f>
        <v>-13.156860864391321</v>
      </c>
      <c r="H57" s="429">
        <f>IFERROR((('ANNEX C -Table 1'!M43-'ANNEX C -Table 1'!L43)/ABS('ANNEX C -Table 1'!L43))*100,"-")</f>
        <v>13.713841620801759</v>
      </c>
      <c r="I57" s="429">
        <f>IFERROR((('ANNEX C -Table 1'!O43-'ANNEX C -Table 1'!N43)/ABS('ANNEX C -Table 1'!N43))*100,"-")</f>
        <v>7.2478656940454815</v>
      </c>
      <c r="J57" s="429">
        <f>IFERROR((('ANNEX C -Table 1'!Q43-'ANNEX C -Table 1'!P43)/ABS('ANNEX C -Table 1'!P43))*100,"-")</f>
        <v>9.249945001240544</v>
      </c>
      <c r="K57" s="429">
        <f>IFERROR((('ANNEX C -Table 1'!S43-'ANNEX C -Table 1'!R43)/ABS('ANNEX C -Table 1'!R43))*100,"-")</f>
        <v>-17.778948741262116</v>
      </c>
      <c r="L57" s="429">
        <f>IFERROR('ANNEX C -Table 1'!E43/'ANNEX C -Table 1'!$E$48*100,"-")</f>
        <v>27.98018909257372</v>
      </c>
      <c r="M57" s="429">
        <f>IFERROR('ANNEX C -Table 1'!G43/'ANNEX C -Table 1'!$G$48*100,"-")</f>
        <v>0.16818898663652221</v>
      </c>
      <c r="N57" s="429">
        <f>IFERROR('ANNEX C -Table 1'!I43/'ANNEX C -Table 1'!$I$48*100,"-")</f>
        <v>7.8509891157899592</v>
      </c>
      <c r="O57" s="429">
        <f>IFERROR('ANNEX C -Table 1'!K43/'ANNEX C -Table 1'!$K$48*100,"-")</f>
        <v>15.463947695887009</v>
      </c>
      <c r="P57" s="429">
        <f>IFERROR('ANNEX C -Table 1'!M43/'ANNEX C -Table 1'!$M$48*100,"-")</f>
        <v>53.020892571330648</v>
      </c>
      <c r="Q57" s="429">
        <f>IFERROR('ANNEX C -Table 1'!O43/'ANNEX C -Table 1'!$O$48*100,"-")</f>
        <v>56.966889570481413</v>
      </c>
      <c r="R57" s="166"/>
      <c r="S57" s="167"/>
      <c r="T57" s="151"/>
    </row>
    <row r="58" spans="1:23" ht="20.100000000000001" customHeight="1">
      <c r="A58" s="472"/>
      <c r="B58" s="452" t="s">
        <v>9</v>
      </c>
      <c r="C58" s="453"/>
      <c r="D58" s="429">
        <f>IFERROR((('ANNEX C -Table 1'!E44-'ANNEX C -Table 1'!D44)/ABS('ANNEX C -Table 1'!D44))*100,"-")</f>
        <v>-20.185459236805958</v>
      </c>
      <c r="E58" s="429">
        <f>IFERROR((('ANNEX C -Table 1'!G44-'ANNEX C -Table 1'!F44)/ABS('ANNEX C -Table 1'!F44))*100,"-")</f>
        <v>-24.583025848067987</v>
      </c>
      <c r="F58" s="426">
        <f>IFERROR((('ANNEX C -Table 1'!I44-'ANNEX C -Table 1'!H44)/ABS('ANNEX C -Table 1'!H44))*100,"-")</f>
        <v>-4.1390966347057043</v>
      </c>
      <c r="G58" s="429">
        <f>IFERROR((('ANNEX C -Table 1'!K44-'ANNEX C -Table 1'!J44)/ABS('ANNEX C -Table 1'!J44))*100,"-")</f>
        <v>4.6217116830594724</v>
      </c>
      <c r="H58" s="429">
        <f>IFERROR((('ANNEX C -Table 1'!M44-'ANNEX C -Table 1'!L44)/ABS('ANNEX C -Table 1'!L44))*100,"-")</f>
        <v>3.2013914322631623</v>
      </c>
      <c r="I58" s="429">
        <f>IFERROR((('ANNEX C -Table 1'!O44-'ANNEX C -Table 1'!N44)/ABS('ANNEX C -Table 1'!N44))*100,"-")</f>
        <v>15.39914877536113</v>
      </c>
      <c r="J58" s="429">
        <f>IFERROR((('ANNEX C -Table 1'!Q44-'ANNEX C -Table 1'!P44)/ABS('ANNEX C -Table 1'!P44))*100,"-")</f>
        <v>8.5160551640226227</v>
      </c>
      <c r="K58" s="429">
        <f>IFERROR((('ANNEX C -Table 1'!S44-'ANNEX C -Table 1'!R44)/ABS('ANNEX C -Table 1'!R44))*100,"-")</f>
        <v>-2.30220551606955</v>
      </c>
      <c r="L58" s="429">
        <f>IFERROR('ANNEX C -Table 1'!E44/'ANNEX C -Table 1'!$E$48*100,"-")</f>
        <v>0.91245935937188605</v>
      </c>
      <c r="M58" s="429">
        <f>IFERROR('ANNEX C -Table 1'!G44/'ANNEX C -Table 1'!$G$48*100,"-")</f>
        <v>0.90961932727483386</v>
      </c>
      <c r="N58" s="429">
        <f>IFERROR('ANNEX C -Table 1'!I44/'ANNEX C -Table 1'!$I$48*100,"-")</f>
        <v>5.0269828059600572</v>
      </c>
      <c r="O58" s="429">
        <f>IFERROR('ANNEX C -Table 1'!K44/'ANNEX C -Table 1'!$K$48*100,"-")</f>
        <v>15.290931216906124</v>
      </c>
      <c r="P58" s="429">
        <f>IFERROR('ANNEX C -Table 1'!M44/'ANNEX C -Table 1'!$M$48*100,"-")</f>
        <v>5.9853687698235456</v>
      </c>
      <c r="Q58" s="429">
        <f>IFERROR('ANNEX C -Table 1'!O44/'ANNEX C -Table 1'!$O$48*100,"-")</f>
        <v>30.226831846152034</v>
      </c>
      <c r="R58" s="166"/>
      <c r="S58" s="167"/>
      <c r="T58" s="151"/>
    </row>
    <row r="59" spans="1:23" ht="20.100000000000001" customHeight="1">
      <c r="A59" s="472"/>
      <c r="B59" s="452" t="s">
        <v>10</v>
      </c>
      <c r="C59" s="453"/>
      <c r="D59" s="429">
        <f>IFERROR((('ANNEX C -Table 1'!E45-'ANNEX C -Table 1'!D45)/ABS('ANNEX C -Table 1'!D45))*100,"-")</f>
        <v>6.6882218450814355</v>
      </c>
      <c r="E59" s="411">
        <f>IFERROR((('ANNEX C -Table 1'!G45-'ANNEX C -Table 1'!F45)/ABS('ANNEX C -Table 1'!F45))*100,"-")</f>
        <v>-4.5062813225235612</v>
      </c>
      <c r="F59" s="426">
        <f>IFERROR((('ANNEX C -Table 1'!I45-'ANNEX C -Table 1'!H45)/ABS('ANNEX C -Table 1'!H45))*100,"-")</f>
        <v>0.21374890878608838</v>
      </c>
      <c r="G59" s="429">
        <f>IFERROR((('ANNEX C -Table 1'!K45-'ANNEX C -Table 1'!J45)/ABS('ANNEX C -Table 1'!J45))*100,"-")</f>
        <v>10.491663331018295</v>
      </c>
      <c r="H59" s="158">
        <f>IFERROR((('ANNEX C -Table 1'!M45-'ANNEX C -Table 1'!L45)/ABS('ANNEX C -Table 1'!L45))*100,"-")</f>
        <v>11.776881214343129</v>
      </c>
      <c r="I59" s="158">
        <f>IFERROR((('ANNEX C -Table 1'!O45-'ANNEX C -Table 1'!N45)/ABS('ANNEX C -Table 1'!N45))*100,"-")</f>
        <v>5.2013177484211948</v>
      </c>
      <c r="J59" s="158">
        <f>IFERROR((('ANNEX C -Table 1'!Q45-'ANNEX C -Table 1'!P45)/ABS('ANNEX C -Table 1'!P45))*100,"-")</f>
        <v>3.1861968070090438</v>
      </c>
      <c r="K59" s="429">
        <f>IFERROR((('ANNEX C -Table 1'!S45-'ANNEX C -Table 1'!R45)/ABS('ANNEX C -Table 1'!R45))*100,"-")</f>
        <v>0.2745703258120098</v>
      </c>
      <c r="L59" s="429">
        <f>IFERROR('ANNEX C -Table 1'!E45/'ANNEX C -Table 1'!$E$48*100,"-")</f>
        <v>2.9769677757952464</v>
      </c>
      <c r="M59" s="429">
        <f>IFERROR('ANNEX C -Table 1'!G45/'ANNEX C -Table 1'!$G$48*100,"-")</f>
        <v>6.2800129177142103E-2</v>
      </c>
      <c r="N59" s="429">
        <f>IFERROR('ANNEX C -Table 1'!I45/'ANNEX C -Table 1'!$I$48*100,"-")</f>
        <v>31.295304455643862</v>
      </c>
      <c r="O59" s="429">
        <f>IFERROR('ANNEX C -Table 1'!K45/'ANNEX C -Table 1'!$K$48*100,"-")</f>
        <v>32.671715738094079</v>
      </c>
      <c r="P59" s="429">
        <f>IFERROR('ANNEX C -Table 1'!M45/'ANNEX C -Table 1'!$M$48*100,"-")</f>
        <v>0.75922217121458069</v>
      </c>
      <c r="Q59" s="429">
        <f>IFERROR('ANNEX C -Table 1'!O45/'ANNEX C -Table 1'!$O$48*100,"-")</f>
        <v>1.2662844851799124</v>
      </c>
      <c r="R59" s="166"/>
      <c r="S59" s="167"/>
      <c r="T59" s="151"/>
    </row>
    <row r="60" spans="1:23" ht="20.100000000000001" customHeight="1">
      <c r="A60" s="472"/>
      <c r="B60" s="452" t="s">
        <v>11</v>
      </c>
      <c r="C60" s="453"/>
      <c r="D60" s="429">
        <f>IFERROR((('ANNEX C -Table 1'!E46-'ANNEX C -Table 1'!D46)/ABS('ANNEX C -Table 1'!D46))*100,"-")</f>
        <v>17.159601549597486</v>
      </c>
      <c r="E60" s="411">
        <f>IFERROR((('ANNEX C -Table 1'!G46-'ANNEX C -Table 1'!F46)/ABS('ANNEX C -Table 1'!F46))*100,"-")</f>
        <v>0.27381657690370703</v>
      </c>
      <c r="F60" s="426">
        <f>IFERROR((('ANNEX C -Table 1'!I46-'ANNEX C -Table 1'!H46)/ABS('ANNEX C -Table 1'!H46))*100,"-")</f>
        <v>-0.31167769007719809</v>
      </c>
      <c r="G60" s="429">
        <f>IFERROR((('ANNEX C -Table 1'!K46-'ANNEX C -Table 1'!J46)/ABS('ANNEX C -Table 1'!J46))*100,"-")</f>
        <v>6.9287236012192333</v>
      </c>
      <c r="H60" s="158" t="str">
        <f>IFERROR((('ANNEX C -Table 1'!M46-'ANNEX C -Table 1'!L46)/ABS('ANNEX C -Table 1'!L46))*100,"-")</f>
        <v>-</v>
      </c>
      <c r="I60" s="158" t="str">
        <f>IFERROR((('ANNEX C -Table 1'!O46-'ANNEX C -Table 1'!N46)/ABS('ANNEX C -Table 1'!N46))*100,"-")</f>
        <v>-</v>
      </c>
      <c r="J60" s="158">
        <f>IFERROR((('ANNEX C -Table 1'!Q46-'ANNEX C -Table 1'!P46)/ABS('ANNEX C -Table 1'!P46))*100,"-")</f>
        <v>3.1038494797925198</v>
      </c>
      <c r="K60" s="158" t="str">
        <f>IFERROR((('ANNEX C -Table 1'!S46-'ANNEX C -Table 1'!R46)/ABS('ANNEX C -Table 1'!R46))*100,"-")</f>
        <v>-</v>
      </c>
      <c r="L60" s="429">
        <f>IFERROR('ANNEX C -Table 1'!E46/'ANNEX C -Table 1'!$E$48*100,"-")</f>
        <v>12.332393645924789</v>
      </c>
      <c r="M60" s="429">
        <f>IFERROR('ANNEX C -Table 1'!G46/'ANNEX C -Table 1'!$G$48*100,"-")</f>
        <v>1.3111096413217843E-3</v>
      </c>
      <c r="N60" s="429">
        <f>IFERROR('ANNEX C -Table 1'!I46/'ANNEX C -Table 1'!$I$48*100,"-")</f>
        <v>15.730825342022708</v>
      </c>
      <c r="O60" s="429">
        <f>IFERROR('ANNEX C -Table 1'!K46/'ANNEX C -Table 1'!$K$48*100,"-")</f>
        <v>13.750183148989633</v>
      </c>
      <c r="P60" s="429">
        <f>IFERROR('ANNEX C -Table 1'!M46/'ANNEX C -Table 1'!$M$48*100,"-")</f>
        <v>0</v>
      </c>
      <c r="Q60" s="429">
        <f>IFERROR('ANNEX C -Table 1'!O46/'ANNEX C -Table 1'!$O$48*100,"-")</f>
        <v>0</v>
      </c>
      <c r="R60" s="166"/>
      <c r="S60" s="167"/>
      <c r="T60" s="151"/>
    </row>
    <row r="61" spans="1:23" ht="20.100000000000001" customHeight="1">
      <c r="A61" s="472"/>
      <c r="B61" s="452" t="s">
        <v>13</v>
      </c>
      <c r="C61" s="453"/>
      <c r="D61" s="429">
        <f>IFERROR((('ANNEX C -Table 1'!E47-'ANNEX C -Table 1'!D47)/ABS('ANNEX C -Table 1'!D47))*100,"-")</f>
        <v>33.042696623317013</v>
      </c>
      <c r="E61" s="429">
        <f>IFERROR((('ANNEX C -Table 1'!G47-'ANNEX C -Table 1'!F47)/ABS('ANNEX C -Table 1'!F47))*100,"-")</f>
        <v>19.998043381905088</v>
      </c>
      <c r="F61" s="426">
        <f>IFERROR((('ANNEX C -Table 1'!I47-'ANNEX C -Table 1'!H47)/ABS('ANNEX C -Table 1'!H47))*100,"-")</f>
        <v>7.3776868822030552</v>
      </c>
      <c r="G61" s="429">
        <f>IFERROR((('ANNEX C -Table 1'!K47-'ANNEX C -Table 1'!J47)/ABS('ANNEX C -Table 1'!J47))*100,"-")</f>
        <v>1.8236037106956995E-2</v>
      </c>
      <c r="H61" s="429">
        <f>IFERROR((('ANNEX C -Table 1'!M47-'ANNEX C -Table 1'!L47)/ABS('ANNEX C -Table 1'!L47))*100,"-")</f>
        <v>7.8957873731036496</v>
      </c>
      <c r="I61" s="158" t="str">
        <f>IFERROR((('ANNEX C -Table 1'!O47-'ANNEX C -Table 1'!N47)/ABS('ANNEX C -Table 1'!N47))*100,"-")</f>
        <v>-</v>
      </c>
      <c r="J61" s="158">
        <f>IFERROR((('ANNEX C -Table 1'!Q47-'ANNEX C -Table 1'!P47)/ABS('ANNEX C -Table 1'!P47))*100,"-")</f>
        <v>13.073371304923812</v>
      </c>
      <c r="K61" s="168" t="str">
        <f>IFERROR((('ANNEX C -Table 1'!S47-'ANNEX C -Table 1'!R47)/ABS('ANNEX C -Table 1'!R47))*100,"-")</f>
        <v>-</v>
      </c>
      <c r="L61" s="429">
        <f>IFERROR('ANNEX C -Table 1'!E47/'ANNEX C -Table 1'!$E$48*100,"-")</f>
        <v>0.77149914259660346</v>
      </c>
      <c r="M61" s="429">
        <f>IFERROR('ANNEX C -Table 1'!G47/'ANNEX C -Table 1'!$G$48*100,"-")</f>
        <v>76.342888417742145</v>
      </c>
      <c r="N61" s="429">
        <f>IFERROR('ANNEX C -Table 1'!I47/'ANNEX C -Table 1'!$I$48*100,"-")</f>
        <v>8.4191071378669609</v>
      </c>
      <c r="O61" s="429">
        <f>IFERROR('ANNEX C -Table 1'!K47/'ANNEX C -Table 1'!$K$48*100,"-")</f>
        <v>3.1930540774723495</v>
      </c>
      <c r="P61" s="429">
        <f>IFERROR('ANNEX C -Table 1'!M47/'ANNEX C -Table 1'!$M$48*100,"-")</f>
        <v>40.212955111408291</v>
      </c>
      <c r="Q61" s="429">
        <f>IFERROR('ANNEX C -Table 1'!O47/'ANNEX C -Table 1'!$O$48*100,"-")</f>
        <v>0</v>
      </c>
      <c r="R61" s="166"/>
      <c r="S61" s="167"/>
      <c r="T61" s="151"/>
    </row>
    <row r="62" spans="1:23" ht="20.100000000000001" customHeight="1">
      <c r="A62" s="133"/>
      <c r="B62" s="452" t="s">
        <v>16</v>
      </c>
      <c r="C62" s="453"/>
      <c r="D62" s="134">
        <f>IFERROR((('ANNEX C -Table 1'!E48-'ANNEX C -Table 1'!D48)/ABS('ANNEX C -Table 1'!D48))*100,"-")</f>
        <v>30.325419311756384</v>
      </c>
      <c r="E62" s="134">
        <f>IFERROR((('ANNEX C -Table 1'!G48-'ANNEX C -Table 1'!F48)/ABS('ANNEX C -Table 1'!F48))*100,"-")</f>
        <v>39.492340799366943</v>
      </c>
      <c r="F62" s="427">
        <f>IFERROR((('ANNEX C -Table 1'!I48-'ANNEX C -Table 1'!H48)/ABS('ANNEX C -Table 1'!H48))*100,"-")</f>
        <v>9.3896682537637854</v>
      </c>
      <c r="G62" s="134">
        <f>IFERROR((('ANNEX C -Table 1'!K48-'ANNEX C -Table 1'!J48)/ABS('ANNEX C -Table 1'!J48))*100,"-")</f>
        <v>4.026114165277801</v>
      </c>
      <c r="H62" s="134">
        <f>IFERROR((('ANNEX C -Table 1'!M48-'ANNEX C -Table 1'!L48)/ABS('ANNEX C -Table 1'!L48))*100,"-")</f>
        <v>10.622476916473577</v>
      </c>
      <c r="I62" s="134">
        <f>IFERROR((('ANNEX C -Table 1'!O48-'ANNEX C -Table 1'!N48)/ABS('ANNEX C -Table 1'!N48))*100,"-")</f>
        <v>11.408225656130226</v>
      </c>
      <c r="J62" s="134">
        <f>IFERROR((('ANNEX C -Table 1'!Q48-'ANNEX C -Table 1'!P48)/ABS('ANNEX C -Table 1'!P48))*100,"-")</f>
        <v>13.225563228471668</v>
      </c>
      <c r="K62" s="134">
        <f>IFERROR((('ANNEX C -Table 1'!S48-'ANNEX C -Table 1'!R48)/ABS('ANNEX C -Table 1'!R48))*100,"-")</f>
        <v>1.0060891317628333</v>
      </c>
      <c r="L62" s="134">
        <f>IFERROR('ANNEX C -Table 1'!E48/'ANNEX C -Table 1'!$E$48*100,"-")</f>
        <v>100</v>
      </c>
      <c r="M62" s="134">
        <f>IFERROR('ANNEX C -Table 1'!G48/'ANNEX C -Table 1'!$G$48*100,"-")</f>
        <v>100</v>
      </c>
      <c r="N62" s="134">
        <f>IFERROR('ANNEX C -Table 1'!I48/'ANNEX C -Table 1'!$I$48*100,"-")</f>
        <v>100</v>
      </c>
      <c r="O62" s="134">
        <f>IFERROR('ANNEX C -Table 1'!K48/'ANNEX C -Table 1'!$K$48*100,"-")</f>
        <v>100</v>
      </c>
      <c r="P62" s="134">
        <f>IFERROR('ANNEX C -Table 1'!M48/'ANNEX C -Table 1'!$M$48*100,"-")</f>
        <v>100</v>
      </c>
      <c r="Q62" s="134">
        <f>IFERROR('ANNEX C -Table 1'!O48/'ANNEX C -Table 1'!$O$48*100,"-")</f>
        <v>100</v>
      </c>
      <c r="R62" s="169"/>
      <c r="S62" s="167"/>
      <c r="T62" s="151"/>
    </row>
    <row r="63" spans="1:23">
      <c r="A63" s="431"/>
      <c r="B63" s="431"/>
      <c r="C63" s="152"/>
      <c r="D63" s="153"/>
      <c r="E63" s="153"/>
      <c r="F63" s="153"/>
      <c r="G63" s="153"/>
      <c r="H63" s="153"/>
      <c r="I63" s="154"/>
      <c r="J63" s="153"/>
      <c r="K63" s="153"/>
      <c r="L63" s="153"/>
      <c r="M63" s="153"/>
      <c r="N63" s="153"/>
      <c r="O63" s="153"/>
      <c r="P63" s="155"/>
      <c r="Q63" s="155"/>
      <c r="R63" s="153"/>
      <c r="S63" s="153"/>
      <c r="T63" s="139"/>
    </row>
    <row r="64" spans="1:23" ht="18">
      <c r="A64" s="111"/>
      <c r="B64" s="112"/>
      <c r="C64" s="112"/>
      <c r="D64" s="111"/>
      <c r="E64" s="111"/>
      <c r="F64" s="111"/>
      <c r="G64" s="111"/>
      <c r="H64" s="111"/>
      <c r="I64" s="111"/>
      <c r="J64" s="111"/>
      <c r="K64" s="111"/>
      <c r="L64" s="111"/>
      <c r="M64" s="111"/>
      <c r="N64" s="111"/>
      <c r="O64" s="111"/>
      <c r="P64" s="111"/>
      <c r="Q64" s="111"/>
      <c r="R64" s="111"/>
      <c r="S64" s="113"/>
      <c r="T64" s="111"/>
    </row>
    <row r="65" spans="1:39" ht="18">
      <c r="A65" s="116"/>
      <c r="B65" s="115" t="s">
        <v>23</v>
      </c>
      <c r="C65" s="115"/>
      <c r="D65" s="111"/>
      <c r="E65" s="111"/>
      <c r="F65" s="111"/>
      <c r="G65" s="111"/>
      <c r="H65" s="111"/>
      <c r="I65" s="111"/>
      <c r="J65" s="111"/>
      <c r="K65" s="111"/>
      <c r="L65" s="111"/>
      <c r="M65" s="111"/>
      <c r="N65" s="111"/>
      <c r="O65" s="111"/>
      <c r="P65" s="111"/>
      <c r="Q65" s="111"/>
      <c r="R65" s="111"/>
      <c r="S65" s="111"/>
      <c r="T65" s="111"/>
    </row>
    <row r="66" spans="1:39" ht="18">
      <c r="A66" s="111"/>
      <c r="B66" s="115"/>
      <c r="C66" s="115"/>
      <c r="D66" s="111"/>
      <c r="E66" s="111"/>
      <c r="F66" s="111"/>
      <c r="G66" s="111"/>
      <c r="H66" s="111"/>
      <c r="I66" s="111"/>
      <c r="J66" s="111"/>
      <c r="K66" s="111"/>
      <c r="L66" s="111"/>
      <c r="M66" s="111"/>
      <c r="N66" s="111"/>
      <c r="O66" s="111"/>
      <c r="P66" s="111"/>
      <c r="Q66" s="111"/>
      <c r="R66" s="111"/>
      <c r="S66" s="111"/>
      <c r="T66" s="111"/>
    </row>
    <row r="67" spans="1:39" ht="18">
      <c r="A67" s="111"/>
      <c r="B67" s="115" t="s">
        <v>3</v>
      </c>
      <c r="C67" s="115"/>
      <c r="D67" s="111"/>
      <c r="E67" s="111"/>
      <c r="F67" s="111"/>
      <c r="G67" s="111"/>
      <c r="H67" s="111"/>
      <c r="I67" s="111"/>
      <c r="J67" s="111"/>
      <c r="K67" s="111"/>
      <c r="L67" s="111"/>
      <c r="M67" s="111"/>
      <c r="N67" s="111"/>
      <c r="O67" s="111"/>
      <c r="P67" s="111"/>
      <c r="Q67" s="111"/>
      <c r="R67" s="111"/>
      <c r="S67" s="111"/>
      <c r="T67" s="111"/>
    </row>
    <row r="68" spans="1:39" ht="19.5">
      <c r="A68" s="117"/>
      <c r="B68" s="118"/>
      <c r="C68" s="118"/>
      <c r="D68" s="117"/>
      <c r="E68" s="117"/>
      <c r="F68" s="117"/>
      <c r="G68" s="117"/>
      <c r="H68" s="117"/>
      <c r="I68" s="117"/>
      <c r="J68" s="117"/>
      <c r="K68" s="117"/>
      <c r="L68" s="117"/>
      <c r="M68" s="117"/>
      <c r="N68" s="117"/>
      <c r="O68" s="117"/>
      <c r="P68" s="117"/>
      <c r="Q68" s="117"/>
      <c r="R68" s="117"/>
      <c r="S68" s="117"/>
      <c r="T68" s="117"/>
    </row>
    <row r="69" spans="1:39" ht="20.100000000000001" customHeight="1">
      <c r="A69" s="120"/>
      <c r="B69" s="121"/>
      <c r="C69" s="121"/>
      <c r="D69" s="447" t="s">
        <v>4</v>
      </c>
      <c r="E69" s="447"/>
      <c r="F69" s="447"/>
      <c r="G69" s="447"/>
      <c r="H69" s="447"/>
      <c r="I69" s="447"/>
      <c r="J69" s="447"/>
      <c r="K69" s="447"/>
      <c r="L69" s="447"/>
      <c r="M69" s="447"/>
      <c r="N69" s="447"/>
      <c r="O69" s="447"/>
      <c r="P69" s="447"/>
      <c r="Q69" s="447"/>
      <c r="R69" s="447"/>
      <c r="S69" s="447"/>
      <c r="T69" s="120"/>
      <c r="V69" s="122"/>
      <c r="W69" s="412"/>
    </row>
    <row r="70" spans="1:39" ht="21.95" customHeight="1">
      <c r="A70" s="123"/>
      <c r="B70" s="439" t="s">
        <v>5</v>
      </c>
      <c r="C70" s="440"/>
      <c r="D70" s="443" t="s">
        <v>6</v>
      </c>
      <c r="E70" s="444"/>
      <c r="F70" s="443" t="s">
        <v>7</v>
      </c>
      <c r="G70" s="444"/>
      <c r="H70" s="443" t="s">
        <v>8</v>
      </c>
      <c r="I70" s="444"/>
      <c r="J70" s="443" t="s">
        <v>9</v>
      </c>
      <c r="K70" s="444"/>
      <c r="L70" s="443" t="s">
        <v>10</v>
      </c>
      <c r="M70" s="444"/>
      <c r="N70" s="443" t="s">
        <v>11</v>
      </c>
      <c r="O70" s="444"/>
      <c r="P70" s="443" t="s">
        <v>12</v>
      </c>
      <c r="Q70" s="444"/>
      <c r="R70" s="443" t="s">
        <v>13</v>
      </c>
      <c r="S70" s="444"/>
      <c r="T70" s="124"/>
    </row>
    <row r="71" spans="1:39" ht="21.95" customHeight="1">
      <c r="A71" s="123"/>
      <c r="B71" s="441"/>
      <c r="C71" s="442"/>
      <c r="D71" s="430" t="s">
        <v>14</v>
      </c>
      <c r="E71" s="430" t="s">
        <v>15</v>
      </c>
      <c r="F71" s="430" t="s">
        <v>14</v>
      </c>
      <c r="G71" s="430" t="s">
        <v>15</v>
      </c>
      <c r="H71" s="430" t="s">
        <v>14</v>
      </c>
      <c r="I71" s="430" t="s">
        <v>15</v>
      </c>
      <c r="J71" s="430" t="s">
        <v>14</v>
      </c>
      <c r="K71" s="430" t="s">
        <v>15</v>
      </c>
      <c r="L71" s="430" t="s">
        <v>14</v>
      </c>
      <c r="M71" s="430" t="s">
        <v>15</v>
      </c>
      <c r="N71" s="430" t="s">
        <v>14</v>
      </c>
      <c r="O71" s="430" t="s">
        <v>15</v>
      </c>
      <c r="P71" s="430" t="s">
        <v>14</v>
      </c>
      <c r="Q71" s="430" t="s">
        <v>15</v>
      </c>
      <c r="R71" s="430" t="s">
        <v>14</v>
      </c>
      <c r="S71" s="126" t="s">
        <v>15</v>
      </c>
      <c r="T71" s="124"/>
    </row>
    <row r="72" spans="1:39" ht="20.100000000000001" customHeight="1">
      <c r="A72" s="472"/>
      <c r="B72" s="452" t="s">
        <v>6</v>
      </c>
      <c r="C72" s="453"/>
      <c r="D72" s="429">
        <v>1571.3704461352902</v>
      </c>
      <c r="E72" s="429">
        <v>1821.0012907295065</v>
      </c>
      <c r="F72" s="429">
        <v>274.45227588645332</v>
      </c>
      <c r="G72" s="429">
        <v>892.19996631079005</v>
      </c>
      <c r="H72" s="429">
        <v>1196.0062826168614</v>
      </c>
      <c r="I72" s="429">
        <v>1379.6243020590205</v>
      </c>
      <c r="J72" s="429">
        <v>56.369177997322048</v>
      </c>
      <c r="K72" s="429">
        <v>44.990800550550013</v>
      </c>
      <c r="L72" s="429">
        <v>137.58397334327987</v>
      </c>
      <c r="M72" s="429">
        <v>146.78589470375613</v>
      </c>
      <c r="N72" s="429">
        <v>519.01472986097997</v>
      </c>
      <c r="O72" s="429">
        <v>608.07558948884389</v>
      </c>
      <c r="P72" s="429">
        <v>3754.7968858401869</v>
      </c>
      <c r="Q72" s="429">
        <v>4892.6778438424662</v>
      </c>
      <c r="R72" s="429">
        <v>28.592662597318519</v>
      </c>
      <c r="S72" s="429">
        <v>38.040449355879112</v>
      </c>
      <c r="T72" s="129"/>
      <c r="X72" s="198"/>
      <c r="Y72" s="198"/>
      <c r="Z72" s="198"/>
      <c r="AA72" s="198"/>
      <c r="AB72" s="198"/>
      <c r="AC72" s="198"/>
      <c r="AD72" s="198"/>
      <c r="AE72" s="198"/>
      <c r="AF72" s="198"/>
      <c r="AG72" s="198"/>
      <c r="AH72" s="198"/>
      <c r="AI72" s="198"/>
      <c r="AJ72" s="198"/>
      <c r="AK72" s="198"/>
      <c r="AL72" s="198"/>
      <c r="AM72" s="198"/>
    </row>
    <row r="73" spans="1:39" ht="20.100000000000001" customHeight="1">
      <c r="A73" s="472"/>
      <c r="B73" s="452" t="s">
        <v>7</v>
      </c>
      <c r="C73" s="453"/>
      <c r="D73" s="429">
        <v>424.03860281852991</v>
      </c>
      <c r="E73" s="429">
        <v>1575.2501247729301</v>
      </c>
      <c r="F73" s="170">
        <v>0</v>
      </c>
      <c r="G73" s="170">
        <v>0</v>
      </c>
      <c r="H73" s="429">
        <v>51.381439575039998</v>
      </c>
      <c r="I73" s="429">
        <v>11.767153566230002</v>
      </c>
      <c r="J73" s="429">
        <v>84.384842278573004</v>
      </c>
      <c r="K73" s="429">
        <v>63.640494689379999</v>
      </c>
      <c r="L73" s="429">
        <v>4.601078030430001</v>
      </c>
      <c r="M73" s="429">
        <v>4.3937405105099989</v>
      </c>
      <c r="N73" s="429">
        <v>9.1479826690000002E-2</v>
      </c>
      <c r="O73" s="429">
        <v>9.1730313620000004E-2</v>
      </c>
      <c r="P73" s="429">
        <v>564.49744252926303</v>
      </c>
      <c r="Q73" s="429">
        <v>1655.1432438526701</v>
      </c>
      <c r="R73" s="429">
        <v>4043.8871766735301</v>
      </c>
      <c r="S73" s="429">
        <v>4783.9391681390389</v>
      </c>
      <c r="T73" s="129"/>
      <c r="X73" s="198"/>
      <c r="Y73" s="198"/>
      <c r="Z73" s="198"/>
      <c r="AA73" s="198"/>
      <c r="AB73" s="198"/>
      <c r="AC73" s="198"/>
      <c r="AD73" s="198"/>
      <c r="AE73" s="198"/>
      <c r="AF73" s="198"/>
      <c r="AG73" s="198"/>
      <c r="AH73" s="198"/>
      <c r="AI73" s="198"/>
      <c r="AJ73" s="198"/>
      <c r="AK73" s="198"/>
      <c r="AL73" s="198"/>
      <c r="AM73" s="198"/>
    </row>
    <row r="74" spans="1:39" ht="20.100000000000001" customHeight="1">
      <c r="A74" s="472"/>
      <c r="B74" s="452" t="s">
        <v>8</v>
      </c>
      <c r="C74" s="453"/>
      <c r="D74" s="429">
        <v>2690.0772129256106</v>
      </c>
      <c r="E74" s="429">
        <v>3108.2992076674318</v>
      </c>
      <c r="F74" s="429">
        <v>2704.1112242401159</v>
      </c>
      <c r="G74" s="429">
        <v>3646.7715265794041</v>
      </c>
      <c r="H74" s="429">
        <v>1285.4497144156751</v>
      </c>
      <c r="I74" s="429">
        <v>1674.2221954245349</v>
      </c>
      <c r="J74" s="429">
        <v>1118.2904144617044</v>
      </c>
      <c r="K74" s="429">
        <v>1072.0032935504835</v>
      </c>
      <c r="L74" s="429">
        <v>6659.4841833935634</v>
      </c>
      <c r="M74" s="429">
        <v>6673.7187581663493</v>
      </c>
      <c r="N74" s="429">
        <v>3365.0842494765661</v>
      </c>
      <c r="O74" s="429">
        <v>3354.5960326186459</v>
      </c>
      <c r="P74" s="429">
        <v>17822.496998913237</v>
      </c>
      <c r="Q74" s="429">
        <v>19529.611014006849</v>
      </c>
      <c r="R74" s="429">
        <v>1672.0170889334661</v>
      </c>
      <c r="S74" s="429">
        <v>1795.3732743719038</v>
      </c>
      <c r="T74" s="129"/>
      <c r="X74" s="198"/>
      <c r="Y74" s="198"/>
      <c r="Z74" s="198"/>
      <c r="AA74" s="198"/>
      <c r="AB74" s="198"/>
      <c r="AC74" s="198"/>
      <c r="AD74" s="198"/>
      <c r="AE74" s="198"/>
      <c r="AF74" s="198"/>
      <c r="AG74" s="198"/>
      <c r="AH74" s="198"/>
      <c r="AI74" s="198"/>
      <c r="AJ74" s="198"/>
      <c r="AK74" s="198"/>
      <c r="AL74" s="198"/>
      <c r="AM74" s="198"/>
    </row>
    <row r="75" spans="1:39" ht="20.100000000000001" customHeight="1">
      <c r="A75" s="472"/>
      <c r="B75" s="452" t="s">
        <v>9</v>
      </c>
      <c r="C75" s="453"/>
      <c r="D75" s="429">
        <v>1530.4791864461074</v>
      </c>
      <c r="E75" s="429">
        <v>1661.3660113748601</v>
      </c>
      <c r="F75" s="429">
        <v>13.465219362288229</v>
      </c>
      <c r="G75" s="429">
        <v>14.35909878177651</v>
      </c>
      <c r="H75" s="429">
        <v>1520.0701013103862</v>
      </c>
      <c r="I75" s="429">
        <v>1320.0765930397665</v>
      </c>
      <c r="J75" s="429">
        <v>1247.6445445760774</v>
      </c>
      <c r="K75" s="429">
        <v>1305.3070782558041</v>
      </c>
      <c r="L75" s="429">
        <v>2524.1850412092608</v>
      </c>
      <c r="M75" s="429">
        <v>2789.0140375848619</v>
      </c>
      <c r="N75" s="429">
        <v>1097.7232392783849</v>
      </c>
      <c r="O75" s="429">
        <v>1173.7814484343346</v>
      </c>
      <c r="P75" s="429">
        <v>7933.5673321825052</v>
      </c>
      <c r="Q75" s="429">
        <v>8263.9042674714037</v>
      </c>
      <c r="R75" s="429">
        <v>272.52468180789589</v>
      </c>
      <c r="S75" s="429">
        <v>272.57437950999599</v>
      </c>
      <c r="T75" s="129"/>
      <c r="X75" s="198"/>
      <c r="Y75" s="198"/>
      <c r="Z75" s="198"/>
      <c r="AA75" s="198"/>
      <c r="AB75" s="198"/>
      <c r="AC75" s="198"/>
      <c r="AD75" s="198"/>
      <c r="AE75" s="198"/>
      <c r="AF75" s="198"/>
      <c r="AG75" s="198"/>
      <c r="AH75" s="198"/>
      <c r="AI75" s="198"/>
      <c r="AJ75" s="198"/>
      <c r="AK75" s="198"/>
      <c r="AL75" s="198"/>
      <c r="AM75" s="198"/>
    </row>
    <row r="76" spans="1:39" ht="20.100000000000001" customHeight="1">
      <c r="A76" s="472"/>
      <c r="B76" s="452" t="s">
        <v>10</v>
      </c>
      <c r="C76" s="453"/>
      <c r="D76" s="132">
        <v>0</v>
      </c>
      <c r="E76" s="132">
        <v>0</v>
      </c>
      <c r="F76" s="429">
        <v>2.0723848552200002</v>
      </c>
      <c r="G76" s="429">
        <v>2.0461207287200001</v>
      </c>
      <c r="H76" s="429">
        <v>4424.7473758757942</v>
      </c>
      <c r="I76" s="429">
        <v>5031.5502231239825</v>
      </c>
      <c r="J76" s="429">
        <v>550.37682427680431</v>
      </c>
      <c r="K76" s="429">
        <v>567.99654077436401</v>
      </c>
      <c r="L76" s="429">
        <v>64.457234999999997</v>
      </c>
      <c r="M76" s="429">
        <v>72.048287000000002</v>
      </c>
      <c r="N76" s="429">
        <v>0</v>
      </c>
      <c r="O76" s="429">
        <v>0</v>
      </c>
      <c r="P76" s="429">
        <v>5041.6538200078185</v>
      </c>
      <c r="Q76" s="429">
        <v>5673.6411716270659</v>
      </c>
      <c r="R76" s="429">
        <v>3536.8470391102669</v>
      </c>
      <c r="S76" s="429">
        <v>3816.1089610303256</v>
      </c>
      <c r="T76" s="129"/>
      <c r="X76" s="198"/>
      <c r="Y76" s="198"/>
      <c r="Z76" s="198"/>
      <c r="AA76" s="198"/>
      <c r="AB76" s="198"/>
      <c r="AC76" s="198"/>
      <c r="AD76" s="198"/>
      <c r="AE76" s="198"/>
      <c r="AF76" s="198"/>
      <c r="AG76" s="198"/>
      <c r="AH76" s="198"/>
      <c r="AI76" s="198"/>
      <c r="AJ76" s="198"/>
      <c r="AK76" s="198"/>
      <c r="AL76" s="198"/>
      <c r="AM76" s="198"/>
    </row>
    <row r="77" spans="1:39" ht="20.100000000000001" customHeight="1">
      <c r="A77" s="472"/>
      <c r="B77" s="452" t="s">
        <v>11</v>
      </c>
      <c r="C77" s="453"/>
      <c r="D77" s="132">
        <v>0</v>
      </c>
      <c r="E77" s="132">
        <v>0</v>
      </c>
      <c r="F77" s="429">
        <v>1351.1655346656082</v>
      </c>
      <c r="G77" s="429">
        <v>1686.4032050199135</v>
      </c>
      <c r="H77" s="429">
        <v>7762.2867356145462</v>
      </c>
      <c r="I77" s="429">
        <v>8324.8868529985957</v>
      </c>
      <c r="J77" s="429">
        <v>3827.7701987101391</v>
      </c>
      <c r="K77" s="429">
        <v>4417.2142263884498</v>
      </c>
      <c r="L77" s="429">
        <v>175.90004000000002</v>
      </c>
      <c r="M77" s="429">
        <v>185.04916</v>
      </c>
      <c r="N77" s="429">
        <v>0</v>
      </c>
      <c r="O77" s="429">
        <v>0</v>
      </c>
      <c r="P77" s="429">
        <v>13117.122508990295</v>
      </c>
      <c r="Q77" s="429">
        <v>14613.553444406958</v>
      </c>
      <c r="R77" s="429">
        <v>0</v>
      </c>
      <c r="S77" s="429">
        <v>0</v>
      </c>
      <c r="T77" s="129"/>
      <c r="X77" s="198"/>
      <c r="Y77" s="198"/>
      <c r="Z77" s="198"/>
      <c r="AA77" s="198"/>
      <c r="AB77" s="198"/>
      <c r="AC77" s="198"/>
      <c r="AD77" s="198"/>
      <c r="AE77" s="198"/>
      <c r="AF77" s="198"/>
      <c r="AG77" s="198"/>
      <c r="AH77" s="198"/>
      <c r="AI77" s="198"/>
      <c r="AJ77" s="198"/>
      <c r="AK77" s="198"/>
      <c r="AL77" s="198"/>
      <c r="AM77" s="198"/>
    </row>
    <row r="78" spans="1:39" ht="20.100000000000001" customHeight="1">
      <c r="A78" s="472"/>
      <c r="B78" s="452" t="s">
        <v>13</v>
      </c>
      <c r="C78" s="453"/>
      <c r="D78" s="429">
        <v>2093.6659587584641</v>
      </c>
      <c r="E78" s="429">
        <v>2704.3577592007973</v>
      </c>
      <c r="F78" s="429">
        <v>80.347350154324772</v>
      </c>
      <c r="G78" s="429">
        <v>76.254963274015779</v>
      </c>
      <c r="H78" s="429">
        <v>1934.5324057084331</v>
      </c>
      <c r="I78" s="429">
        <v>1590.5928809144259</v>
      </c>
      <c r="J78" s="429">
        <v>708.28419214111648</v>
      </c>
      <c r="K78" s="429">
        <v>691.97803440019504</v>
      </c>
      <c r="L78" s="429">
        <v>7095.690230086645</v>
      </c>
      <c r="M78" s="429">
        <v>7115.1728898700048</v>
      </c>
      <c r="N78" s="429">
        <v>0</v>
      </c>
      <c r="O78" s="429">
        <v>0</v>
      </c>
      <c r="P78" s="429">
        <v>11912.520136848983</v>
      </c>
      <c r="Q78" s="429">
        <v>12178.356527659438</v>
      </c>
      <c r="R78" s="131">
        <v>0</v>
      </c>
      <c r="S78" s="131">
        <v>0</v>
      </c>
      <c r="T78" s="129"/>
      <c r="X78" s="198"/>
      <c r="Y78" s="198"/>
      <c r="Z78" s="198"/>
      <c r="AA78" s="198"/>
      <c r="AB78" s="198"/>
      <c r="AC78" s="198"/>
      <c r="AD78" s="198"/>
      <c r="AE78" s="198"/>
      <c r="AF78" s="198"/>
      <c r="AG78" s="198"/>
      <c r="AH78" s="198"/>
      <c r="AI78" s="198"/>
      <c r="AJ78" s="198"/>
      <c r="AK78" s="198"/>
      <c r="AL78" s="198"/>
      <c r="AM78" s="198"/>
    </row>
    <row r="79" spans="1:39" ht="20.100000000000001" customHeight="1">
      <c r="A79" s="133"/>
      <c r="B79" s="452" t="s">
        <v>16</v>
      </c>
      <c r="C79" s="453"/>
      <c r="D79" s="134">
        <f t="shared" ref="D79:S79" si="8">+SUM(D72:D78)</f>
        <v>8309.6314070840017</v>
      </c>
      <c r="E79" s="134">
        <f t="shared" si="8"/>
        <v>10870.274393745525</v>
      </c>
      <c r="F79" s="134">
        <f t="shared" si="8"/>
        <v>4425.6139891640105</v>
      </c>
      <c r="G79" s="134">
        <f t="shared" si="8"/>
        <v>6318.0348806946186</v>
      </c>
      <c r="H79" s="134">
        <f t="shared" si="8"/>
        <v>18174.474055116738</v>
      </c>
      <c r="I79" s="134">
        <f t="shared" si="8"/>
        <v>19332.720201126554</v>
      </c>
      <c r="J79" s="134">
        <f t="shared" si="8"/>
        <v>7593.1201944417371</v>
      </c>
      <c r="K79" s="134">
        <f t="shared" si="8"/>
        <v>8163.1304686092262</v>
      </c>
      <c r="L79" s="134">
        <f t="shared" si="8"/>
        <v>16661.901781063178</v>
      </c>
      <c r="M79" s="134">
        <f t="shared" si="8"/>
        <v>16986.182767835482</v>
      </c>
      <c r="N79" s="134">
        <f t="shared" si="8"/>
        <v>4981.9136984426204</v>
      </c>
      <c r="O79" s="134">
        <f t="shared" si="8"/>
        <v>5136.544800855444</v>
      </c>
      <c r="P79" s="134">
        <f t="shared" si="8"/>
        <v>60146.655125312289</v>
      </c>
      <c r="Q79" s="134">
        <f t="shared" si="8"/>
        <v>66806.887512866844</v>
      </c>
      <c r="R79" s="134">
        <f t="shared" si="8"/>
        <v>9553.868649122478</v>
      </c>
      <c r="S79" s="134">
        <f t="shared" si="8"/>
        <v>10706.036232407143</v>
      </c>
      <c r="T79" s="129"/>
      <c r="Y79" s="130"/>
      <c r="Z79" s="130"/>
      <c r="AA79" s="130"/>
      <c r="AB79" s="130"/>
      <c r="AC79" s="130"/>
      <c r="AD79" s="130"/>
      <c r="AE79" s="130"/>
      <c r="AF79" s="130"/>
      <c r="AG79" s="130"/>
      <c r="AH79" s="130"/>
      <c r="AI79" s="130"/>
      <c r="AJ79" s="130"/>
      <c r="AK79" s="130"/>
      <c r="AL79" s="130"/>
      <c r="AM79" s="130"/>
    </row>
    <row r="80" spans="1:39" ht="20.100000000000001" customHeight="1">
      <c r="A80" s="133"/>
      <c r="B80" s="468" t="s">
        <v>19</v>
      </c>
      <c r="C80" s="469"/>
      <c r="D80" s="161">
        <f>D79/$P79*100</f>
        <v>13.815616828186597</v>
      </c>
      <c r="E80" s="161">
        <f>E79/$Q79*100</f>
        <v>16.271188193959699</v>
      </c>
      <c r="F80" s="161">
        <f>F79/$P79*100</f>
        <v>7.3580384145111379</v>
      </c>
      <c r="G80" s="161">
        <f>G79/$Q79*100</f>
        <v>9.457160954366838</v>
      </c>
      <c r="H80" s="161">
        <f>H79/$P79*100</f>
        <v>30.216932291997299</v>
      </c>
      <c r="I80" s="161">
        <f>I79/$Q79*100</f>
        <v>28.938214188474383</v>
      </c>
      <c r="J80" s="161">
        <f>J79/$P79*100</f>
        <v>12.624343246722338</v>
      </c>
      <c r="K80" s="161">
        <f>K79/$Q79*100</f>
        <v>12.218995334930142</v>
      </c>
      <c r="L80" s="161">
        <f>L79/$P79*100</f>
        <v>27.702125324091607</v>
      </c>
      <c r="M80" s="161">
        <f>M79/$Q79*100</f>
        <v>25.425795752816633</v>
      </c>
      <c r="N80" s="161">
        <f>N79/$P79*100</f>
        <v>8.2829438944910123</v>
      </c>
      <c r="O80" s="161">
        <f>O79/$Q79*100</f>
        <v>7.6886455754523189</v>
      </c>
      <c r="P80" s="161">
        <f>P79/$P79*100</f>
        <v>100</v>
      </c>
      <c r="Q80" s="161">
        <f>Q79/$Q79*100</f>
        <v>100</v>
      </c>
      <c r="R80" s="168"/>
      <c r="S80" s="168"/>
      <c r="T80" s="129"/>
    </row>
    <row r="81" spans="1:23" ht="18">
      <c r="A81" s="142"/>
      <c r="B81" s="149"/>
      <c r="C81" s="144"/>
      <c r="D81" s="145"/>
      <c r="E81" s="146"/>
      <c r="F81" s="145"/>
      <c r="G81" s="146"/>
      <c r="H81" s="145"/>
      <c r="I81" s="146"/>
      <c r="J81" s="145"/>
      <c r="K81" s="146"/>
      <c r="L81" s="145"/>
      <c r="M81" s="146"/>
      <c r="N81" s="145"/>
      <c r="O81" s="146"/>
      <c r="P81" s="145"/>
      <c r="Q81" s="146"/>
      <c r="R81" s="145"/>
      <c r="S81" s="146"/>
      <c r="T81" s="147"/>
    </row>
    <row r="82" spans="1:23" ht="30.75" customHeight="1">
      <c r="A82" s="142"/>
      <c r="B82" s="149"/>
      <c r="C82" s="144"/>
      <c r="D82" s="478" t="s">
        <v>20</v>
      </c>
      <c r="E82" s="478"/>
      <c r="F82" s="478"/>
      <c r="G82" s="478"/>
      <c r="H82" s="478"/>
      <c r="I82" s="478"/>
      <c r="J82" s="478"/>
      <c r="K82" s="478"/>
      <c r="L82" s="482" t="s">
        <v>24</v>
      </c>
      <c r="M82" s="464"/>
      <c r="N82" s="464"/>
      <c r="O82" s="464"/>
      <c r="P82" s="464"/>
      <c r="Q82" s="464"/>
      <c r="R82" s="145"/>
      <c r="S82" s="146"/>
      <c r="T82" s="147"/>
      <c r="V82" s="122"/>
      <c r="W82" s="412"/>
    </row>
    <row r="83" spans="1:23">
      <c r="A83" s="133"/>
      <c r="B83" s="476"/>
      <c r="C83" s="477"/>
      <c r="D83" s="478"/>
      <c r="E83" s="478"/>
      <c r="F83" s="478"/>
      <c r="G83" s="478"/>
      <c r="H83" s="478"/>
      <c r="I83" s="478"/>
      <c r="J83" s="478"/>
      <c r="K83" s="478"/>
      <c r="L83" s="464"/>
      <c r="M83" s="464"/>
      <c r="N83" s="464"/>
      <c r="O83" s="464"/>
      <c r="P83" s="464"/>
      <c r="Q83" s="464"/>
      <c r="R83" s="162"/>
      <c r="S83" s="171"/>
      <c r="T83" s="151"/>
    </row>
    <row r="84" spans="1:23" ht="21.95" customHeight="1">
      <c r="A84" s="133"/>
      <c r="B84" s="439" t="s">
        <v>5</v>
      </c>
      <c r="C84" s="440"/>
      <c r="D84" s="478" t="s">
        <v>4</v>
      </c>
      <c r="E84" s="478"/>
      <c r="F84" s="478"/>
      <c r="G84" s="478"/>
      <c r="H84" s="478"/>
      <c r="I84" s="478"/>
      <c r="J84" s="478"/>
      <c r="K84" s="478"/>
      <c r="L84" s="479" t="s">
        <v>4</v>
      </c>
      <c r="M84" s="480"/>
      <c r="N84" s="480"/>
      <c r="O84" s="480"/>
      <c r="P84" s="480"/>
      <c r="Q84" s="481"/>
      <c r="R84" s="162"/>
      <c r="S84" s="171"/>
      <c r="T84" s="151"/>
    </row>
    <row r="85" spans="1:23" ht="21.95" customHeight="1">
      <c r="A85" s="133"/>
      <c r="B85" s="441"/>
      <c r="C85" s="442"/>
      <c r="D85" s="428" t="s">
        <v>6</v>
      </c>
      <c r="E85" s="428" t="s">
        <v>7</v>
      </c>
      <c r="F85" s="428" t="s">
        <v>8</v>
      </c>
      <c r="G85" s="428" t="s">
        <v>9</v>
      </c>
      <c r="H85" s="428" t="s">
        <v>10</v>
      </c>
      <c r="I85" s="428" t="s">
        <v>11</v>
      </c>
      <c r="J85" s="425" t="s">
        <v>12</v>
      </c>
      <c r="K85" s="428" t="s">
        <v>13</v>
      </c>
      <c r="L85" s="425" t="s">
        <v>6</v>
      </c>
      <c r="M85" s="425" t="s">
        <v>7</v>
      </c>
      <c r="N85" s="425" t="s">
        <v>8</v>
      </c>
      <c r="O85" s="425" t="s">
        <v>9</v>
      </c>
      <c r="P85" s="425" t="s">
        <v>10</v>
      </c>
      <c r="Q85" s="425" t="s">
        <v>22</v>
      </c>
      <c r="R85" s="164"/>
      <c r="S85" s="165"/>
      <c r="T85" s="151"/>
    </row>
    <row r="86" spans="1:23" ht="20.100000000000001" customHeight="1">
      <c r="A86" s="472"/>
      <c r="B86" s="452" t="s">
        <v>6</v>
      </c>
      <c r="C86" s="453"/>
      <c r="D86" s="429">
        <f>IFERROR((('ANNEX C -Table 1'!E72-'ANNEX C -Table 1'!D72)/ABS('ANNEX C -Table 1'!D72))*100,"-")</f>
        <v>15.886186812802251</v>
      </c>
      <c r="E86" s="429">
        <f>IFERROR((('ANNEX C -Table 1'!G72-'ANNEX C -Table 1'!F72)/ABS('ANNEX C -Table 1'!F72))*100,"-")</f>
        <v>225.08382866532028</v>
      </c>
      <c r="F86" s="429">
        <f>IFERROR((('ANNEX C -Table 1'!I72-'ANNEX C -Table 1'!H72)/ABS('ANNEX C -Table 1'!H72))*100,"-")</f>
        <v>15.352596563322631</v>
      </c>
      <c r="G86" s="429">
        <f>IFERROR((('ANNEX C -Table 1'!K72-'ANNEX C -Table 1'!J72)/ABS('ANNEX C -Table 1'!J72))*100,"-")</f>
        <v>-20.185459236805958</v>
      </c>
      <c r="H86" s="429">
        <f>IFERROR((('ANNEX C -Table 1'!M72-'ANNEX C -Table 1'!L72)/ABS(L72))*100,"-")</f>
        <v>6.6882218450814355</v>
      </c>
      <c r="I86" s="429">
        <f>IFERROR((('ANNEX C -Table 1'!O72-'ANNEX C -Table 1'!N72)/ABS('ANNEX C -Table 1'!N72))*100,"-")</f>
        <v>17.159601549597486</v>
      </c>
      <c r="J86" s="429">
        <f>IFERROR((('ANNEX C -Table 1'!Q72-'ANNEX C -Table 1'!P72)/ABS('ANNEX C -Table 1'!P72))*100,"-")</f>
        <v>30.304727328750381</v>
      </c>
      <c r="K86" s="429">
        <f>IFERROR((('ANNEX C -Table 1'!S72-'ANNEX C -Table 1'!R72)/ABS('ANNEX C -Table 1'!R72))*100,"-")</f>
        <v>33.042696623317013</v>
      </c>
      <c r="L86" s="429">
        <f>IFERROR('ANNEX C -Table 1'!E72/'ANNEX C -Table 1'!$E$79*100,"-")</f>
        <v>16.752118895703898</v>
      </c>
      <c r="M86" s="429">
        <f>IFERROR('ANNEX C -Table 1'!G72/'ANNEX C -Table 1'!$G$79*100,"-")</f>
        <v>14.121478959177566</v>
      </c>
      <c r="N86" s="429">
        <f>IFERROR('ANNEX C -Table 1'!I72/'ANNEX C -Table 1'!$I$79*100,"-")</f>
        <v>7.1362140852720106</v>
      </c>
      <c r="O86" s="429">
        <f>IFERROR('ANNEX C -Table 1'!K72/'ANNEX C -Table 1'!$K$79*100,"-")</f>
        <v>0.55114641035763345</v>
      </c>
      <c r="P86" s="429">
        <f>IFERROR('ANNEX C -Table 1'!M72/'ANNEX C -Table 1'!$M$79*100,"-")</f>
        <v>0.86414880088129875</v>
      </c>
      <c r="Q86" s="429">
        <f>IFERROR('ANNEX C -Table 1'!O72/'ANNEX C -Table 1'!$O$79*100,"-")</f>
        <v>11.838222249858982</v>
      </c>
      <c r="R86" s="166"/>
      <c r="S86" s="167"/>
      <c r="T86" s="151"/>
    </row>
    <row r="87" spans="1:23" ht="20.100000000000001" customHeight="1">
      <c r="A87" s="472"/>
      <c r="B87" s="452" t="s">
        <v>7</v>
      </c>
      <c r="C87" s="453"/>
      <c r="D87" s="429">
        <f>IFERROR((('ANNEX C -Table 1'!E73-'ANNEX C -Table 1'!D73)/ABS('ANNEX C -Table 1'!D73))*100,"-")</f>
        <v>271.48743399833074</v>
      </c>
      <c r="E87" s="168" t="str">
        <f>IFERROR((('ANNEX C -Table 1'!G73-'ANNEX C -Table 1'!F73)/ABS('ANNEX C -Table 1'!F73))*100,"-")</f>
        <v>-</v>
      </c>
      <c r="F87" s="429">
        <f>IFERROR((('ANNEX C -Table 1'!I73-'ANNEX C -Table 1'!H73)/ABS('ANNEX C -Table 1'!H73))*100,"-")</f>
        <v>-77.098435420353169</v>
      </c>
      <c r="G87" s="429">
        <f>IFERROR((('ANNEX C -Table 1'!K73-'ANNEX C -Table 1'!J73)/ABS('ANNEX C -Table 1'!J73))*100,"-")</f>
        <v>-24.583025848067987</v>
      </c>
      <c r="H87" s="429">
        <f>IFERROR((('ANNEX C -Table 1'!M73-'ANNEX C -Table 1'!L73)/ABS(L73))*100,"-")</f>
        <v>-4.5062813225235612</v>
      </c>
      <c r="I87" s="429">
        <f>IFERROR((('ANNEX C -Table 1'!O73-'ANNEX C -Table 1'!N73)/ABS('ANNEX C -Table 1'!N73))*100,"-")</f>
        <v>0.27381657690370703</v>
      </c>
      <c r="J87" s="429">
        <f>IFERROR((('ANNEX C -Table 1'!Q73-'ANNEX C -Table 1'!P73)/ABS('ANNEX C -Table 1'!P73))*100,"-")</f>
        <v>193.20650886152936</v>
      </c>
      <c r="K87" s="429">
        <f>IFERROR((('ANNEX C -Table 1'!S73-'ANNEX C -Table 1'!R73)/ABS('ANNEX C -Table 1'!R73))*100,"-")</f>
        <v>18.300510353858826</v>
      </c>
      <c r="L87" s="429">
        <f>IFERROR('ANNEX C -Table 1'!E73/'ANNEX C -Table 1'!$E$79*100,"-")</f>
        <v>14.491355670646991</v>
      </c>
      <c r="M87" s="168"/>
      <c r="N87" s="429">
        <f>IFERROR('ANNEX C -Table 1'!I73/'ANNEX C -Table 1'!$I$79*100,"-")</f>
        <v>6.0866517716137575E-2</v>
      </c>
      <c r="O87" s="429">
        <f>IFERROR('ANNEX C -Table 1'!K73/'ANNEX C -Table 1'!$K$79*100,"-")</f>
        <v>0.77960893720987645</v>
      </c>
      <c r="P87" s="429">
        <f>IFERROR('ANNEX C -Table 1'!M73/'ANNEX C -Table 1'!$M$79*100,"-")</f>
        <v>2.5866556191952977E-2</v>
      </c>
      <c r="Q87" s="429">
        <f>IFERROR('ANNEX C -Table 1'!O73/'ANNEX C -Table 1'!$O$79*100,"-")</f>
        <v>1.7858369229977935E-3</v>
      </c>
      <c r="R87" s="166"/>
      <c r="S87" s="167"/>
      <c r="T87" s="151"/>
    </row>
    <row r="88" spans="1:23" ht="20.100000000000001" customHeight="1">
      <c r="A88" s="472"/>
      <c r="B88" s="452" t="s">
        <v>8</v>
      </c>
      <c r="C88" s="453"/>
      <c r="D88" s="429">
        <f>IFERROR((('ANNEX C -Table 1'!E74-'ANNEX C -Table 1'!D74)/ABS('ANNEX C -Table 1'!D74))*100,"-")</f>
        <v>15.546839798214609</v>
      </c>
      <c r="E88" s="429">
        <f>IFERROR((('ANNEX C -Table 1'!G74-'ANNEX C -Table 1'!F74)/ABS('ANNEX C -Table 1'!F74))*100,"-")</f>
        <v>34.860263656654347</v>
      </c>
      <c r="F88" s="429">
        <f>IFERROR((('ANNEX C -Table 1'!I74-'ANNEX C -Table 1'!H74)/ABS('ANNEX C -Table 1'!H74))*100,"-")</f>
        <v>30.244083191195347</v>
      </c>
      <c r="G88" s="429">
        <f>IFERROR((('ANNEX C -Table 1'!K74-'ANNEX C -Table 1'!J74)/ABS('ANNEX C -Table 1'!J74))*100,"-")</f>
        <v>-4.1390966347057043</v>
      </c>
      <c r="H88" s="429">
        <f>IFERROR((('ANNEX C -Table 1'!M74-'ANNEX C -Table 1'!L74)/ABS(L74))*100,"-")</f>
        <v>0.21374890878608838</v>
      </c>
      <c r="I88" s="429">
        <f>IFERROR((('ANNEX C -Table 1'!O74-'ANNEX C -Table 1'!N74)/ABS('ANNEX C -Table 1'!N74))*100,"-")</f>
        <v>-0.31167769007719809</v>
      </c>
      <c r="J88" s="429">
        <f>IFERROR((('ANNEX C -Table 1'!Q74-'ANNEX C -Table 1'!P74)/ABS('ANNEX C -Table 1'!P74))*100,"-")</f>
        <v>9.5784222334149156</v>
      </c>
      <c r="K88" s="429">
        <f>IFERROR((('ANNEX C -Table 1'!S74-'ANNEX C -Table 1'!R74)/ABS('ANNEX C -Table 1'!R74))*100,"-")</f>
        <v>7.3776868822030552</v>
      </c>
      <c r="L88" s="429">
        <f>IFERROR('ANNEX C -Table 1'!E74/'ANNEX C -Table 1'!$E$79*100,"-")</f>
        <v>28.594487085402985</v>
      </c>
      <c r="M88" s="429">
        <f>IFERROR('ANNEX C -Table 1'!G74/'ANNEX C -Table 1'!$G$79*100,"-")</f>
        <v>57.720028386080543</v>
      </c>
      <c r="N88" s="429">
        <f>IFERROR('ANNEX C -Table 1'!I74/'ANNEX C -Table 1'!$I$79*100,"-")</f>
        <v>8.6600446186924831</v>
      </c>
      <c r="O88" s="429">
        <f>IFERROR('ANNEX C -Table 1'!K74/'ANNEX C -Table 1'!$K$79*100,"-")</f>
        <v>13.132257259305124</v>
      </c>
      <c r="P88" s="429">
        <f>IFERROR('ANNEX C -Table 1'!M74/'ANNEX C -Table 1'!$M$79*100,"-")</f>
        <v>39.289102498081554</v>
      </c>
      <c r="Q88" s="429">
        <f>IFERROR('ANNEX C -Table 1'!O74/'ANNEX C -Table 1'!$O$79*100,"-")</f>
        <v>65.308415728408889</v>
      </c>
      <c r="R88" s="166"/>
      <c r="S88" s="167"/>
      <c r="T88" s="151"/>
    </row>
    <row r="89" spans="1:23" ht="20.100000000000001" customHeight="1">
      <c r="A89" s="472"/>
      <c r="B89" s="452" t="s">
        <v>9</v>
      </c>
      <c r="C89" s="453"/>
      <c r="D89" s="429">
        <f>IFERROR((('ANNEX C -Table 1'!E75-'ANNEX C -Table 1'!D75)/ABS('ANNEX C -Table 1'!D75))*100,"-")</f>
        <v>8.5520160017779911</v>
      </c>
      <c r="E89" s="429">
        <f>IFERROR((('ANNEX C -Table 1'!G75-'ANNEX C -Table 1'!F75)/ABS('ANNEX C -Table 1'!F75))*100,"-")</f>
        <v>6.6384319143864143</v>
      </c>
      <c r="F89" s="429">
        <f>IFERROR((('ANNEX C -Table 1'!I75-'ANNEX C -Table 1'!H75)/ABS('ANNEX C -Table 1'!H75))*100,"-")</f>
        <v>-13.156860864391321</v>
      </c>
      <c r="G89" s="429">
        <f>IFERROR((('ANNEX C -Table 1'!K75-'ANNEX C -Table 1'!J75)/ABS('ANNEX C -Table 1'!J75))*100,"-")</f>
        <v>4.6217116830594724</v>
      </c>
      <c r="H89" s="429">
        <f>IFERROR((('ANNEX C -Table 1'!M75-'ANNEX C -Table 1'!L75)/ABS(L75))*100,"-")</f>
        <v>10.491663331018295</v>
      </c>
      <c r="I89" s="429">
        <f>IFERROR((('ANNEX C -Table 1'!O75-'ANNEX C -Table 1'!N75)/ABS('ANNEX C -Table 1'!N75))*100,"-")</f>
        <v>6.9287236012192333</v>
      </c>
      <c r="J89" s="429">
        <f>IFERROR((('ANNEX C -Table 1'!Q75-'ANNEX C -Table 1'!P75)/ABS('ANNEX C -Table 1'!P75))*100,"-")</f>
        <v>4.1637881353686534</v>
      </c>
      <c r="K89" s="429">
        <f>IFERROR((('ANNEX C -Table 1'!S75-'ANNEX C -Table 1'!R75)/ABS('ANNEX C -Table 1'!R75))*100,"-")</f>
        <v>1.8236037106956995E-2</v>
      </c>
      <c r="L89" s="429">
        <f>IFERROR('ANNEX C -Table 1'!E75/'ANNEX C -Table 1'!$E$79*100,"-")</f>
        <v>15.28357013996599</v>
      </c>
      <c r="M89" s="429">
        <f>IFERROR('ANNEX C -Table 1'!G75/'ANNEX C -Table 1'!$G$79*100,"-")</f>
        <v>0.22727159714885653</v>
      </c>
      <c r="N89" s="429">
        <f>IFERROR('ANNEX C -Table 1'!I75/'ANNEX C -Table 1'!$I$79*100,"-")</f>
        <v>6.8281989254820079</v>
      </c>
      <c r="O89" s="429">
        <f>IFERROR('ANNEX C -Table 1'!K75/'ANNEX C -Table 1'!$K$79*100,"-")</f>
        <v>15.990275829539605</v>
      </c>
      <c r="P89" s="429">
        <f>IFERROR('ANNEX C -Table 1'!M75/'ANNEX C -Table 1'!$M$79*100,"-")</f>
        <v>16.419310187018908</v>
      </c>
      <c r="Q89" s="429">
        <f>IFERROR('ANNEX C -Table 1'!O75/'ANNEX C -Table 1'!$O$79*100,"-")</f>
        <v>22.85157618480914</v>
      </c>
      <c r="R89" s="166"/>
      <c r="S89" s="167"/>
      <c r="T89" s="151"/>
    </row>
    <row r="90" spans="1:23" ht="20.100000000000001" customHeight="1">
      <c r="A90" s="472"/>
      <c r="B90" s="452" t="s">
        <v>10</v>
      </c>
      <c r="C90" s="453"/>
      <c r="D90" s="429" t="str">
        <f>IFERROR((('ANNEX C -Table 1'!E76-'ANNEX C -Table 1'!D76)/ABS('ANNEX C -Table 1'!D76))*100,"-")</f>
        <v>-</v>
      </c>
      <c r="E90" s="429">
        <f>IFERROR((('ANNEX C -Table 1'!G76-'ANNEX C -Table 1'!F76)/ABS('ANNEX C -Table 1'!F76))*100,"-")</f>
        <v>-1.2673382761819088</v>
      </c>
      <c r="F90" s="429">
        <f>IFERROR((('ANNEX C -Table 1'!I76-'ANNEX C -Table 1'!H76)/ABS('ANNEX C -Table 1'!H76))*100,"-")</f>
        <v>13.713841620801759</v>
      </c>
      <c r="G90" s="429">
        <f>IFERROR((('ANNEX C -Table 1'!K76-'ANNEX C -Table 1'!J76)/ABS('ANNEX C -Table 1'!J76))*100,"-")</f>
        <v>3.2013914322631623</v>
      </c>
      <c r="H90" s="158">
        <f>IFERROR((('ANNEX C -Table 1'!M76-'ANNEX C -Table 1'!L76)/ABS(L76))*100,"-")</f>
        <v>11.776881214343129</v>
      </c>
      <c r="I90" s="158" t="str">
        <f>IFERROR((('ANNEX C -Table 1'!O76-'ANNEX C -Table 1'!N76)/ABS('ANNEX C -Table 1'!N76))*100,"-")</f>
        <v>-</v>
      </c>
      <c r="J90" s="429">
        <f>IFERROR((('ANNEX C -Table 1'!Q76-'ANNEX C -Table 1'!P76)/ABS('ANNEX C -Table 1'!P76))*100,"-")</f>
        <v>12.535318254323686</v>
      </c>
      <c r="K90" s="429">
        <f>IFERROR((('ANNEX C -Table 1'!S76-'ANNEX C -Table 1'!R76)/ABS('ANNEX C -Table 1'!R76))*100,"-")</f>
        <v>7.8957873731036496</v>
      </c>
      <c r="L90" s="429">
        <f>IFERROR('ANNEX C -Table 1'!E76/'ANNEX C -Table 1'!$E$79*100,"-")</f>
        <v>0</v>
      </c>
      <c r="M90" s="429">
        <f>IFERROR('ANNEX C -Table 1'!G76/'ANNEX C -Table 1'!$G$79*100,"-")</f>
        <v>3.2385397791520977E-2</v>
      </c>
      <c r="N90" s="429">
        <f>IFERROR('ANNEX C -Table 1'!I76/'ANNEX C -Table 1'!$I$79*100,"-")</f>
        <v>26.02608515914271</v>
      </c>
      <c r="O90" s="429">
        <f>IFERROR('ANNEX C -Table 1'!K76/'ANNEX C -Table 1'!$K$79*100,"-")</f>
        <v>6.9580725551129774</v>
      </c>
      <c r="P90" s="429">
        <f>IFERROR('ANNEX C -Table 1'!M76/'ANNEX C -Table 1'!$M$79*100,"-")</f>
        <v>0.42415819954809647</v>
      </c>
      <c r="Q90" s="429">
        <f>IFERROR('ANNEX C -Table 1'!O76/'ANNEX C -Table 1'!$O$79*100,"-")</f>
        <v>0</v>
      </c>
      <c r="R90" s="166"/>
      <c r="S90" s="167"/>
      <c r="T90" s="151"/>
    </row>
    <row r="91" spans="1:23" ht="20.100000000000001" customHeight="1">
      <c r="A91" s="472"/>
      <c r="B91" s="452" t="s">
        <v>11</v>
      </c>
      <c r="C91" s="453"/>
      <c r="D91" s="429" t="str">
        <f>IFERROR((('ANNEX C -Table 1'!E77-'ANNEX C -Table 1'!D77)/ABS('ANNEX C -Table 1'!D77))*100,"-")</f>
        <v>-</v>
      </c>
      <c r="E91" s="429">
        <f>IFERROR((('ANNEX C -Table 1'!G77-'ANNEX C -Table 1'!F77)/ABS('ANNEX C -Table 1'!F77))*100,"-")</f>
        <v>24.810999226476802</v>
      </c>
      <c r="F91" s="429">
        <f>IFERROR((('ANNEX C -Table 1'!I77-'ANNEX C -Table 1'!H77)/ABS('ANNEX C -Table 1'!H77))*100,"-")</f>
        <v>7.2478656940454815</v>
      </c>
      <c r="G91" s="429">
        <f>IFERROR((('ANNEX C -Table 1'!K77-'ANNEX C -Table 1'!J77)/ABS('ANNEX C -Table 1'!J77))*100,"-")</f>
        <v>15.39914877536113</v>
      </c>
      <c r="H91" s="158">
        <f>IFERROR((('ANNEX C -Table 1'!M77-'ANNEX C -Table 1'!L77)/ABS(L77))*100,"-")</f>
        <v>5.2013177484211948</v>
      </c>
      <c r="I91" s="158" t="str">
        <f>IFERROR((('ANNEX C -Table 1'!O77-'ANNEX C -Table 1'!N77)/ABS('ANNEX C -Table 1'!N77))*100,"-")</f>
        <v>-</v>
      </c>
      <c r="J91" s="429">
        <f>IFERROR((('ANNEX C -Table 1'!Q77-'ANNEX C -Table 1'!P77)/ABS('ANNEX C -Table 1'!P77))*100,"-")</f>
        <v>11.408225656130226</v>
      </c>
      <c r="K91" s="158" t="str">
        <f>IFERROR((('ANNEX C -Table 1'!S77-'ANNEX C -Table 1'!R77)/ABS('ANNEX C -Table 1'!R77))*100,"-")</f>
        <v>-</v>
      </c>
      <c r="L91" s="429">
        <f>IFERROR('ANNEX C -Table 1'!E77/'ANNEX C -Table 1'!$E$79*100,"-")</f>
        <v>0</v>
      </c>
      <c r="M91" s="429">
        <f>IFERROR('ANNEX C -Table 1'!G77/'ANNEX C -Table 1'!$G$79*100,"-")</f>
        <v>26.691894503034252</v>
      </c>
      <c r="N91" s="429">
        <f>IFERROR('ANNEX C -Table 1'!I77/'ANNEX C -Table 1'!$I$79*100,"-")</f>
        <v>43.061125213582145</v>
      </c>
      <c r="O91" s="429">
        <f>IFERROR('ANNEX C -Table 1'!K77/'ANNEX C -Table 1'!$K$79*100,"-")</f>
        <v>54.111768069548226</v>
      </c>
      <c r="P91" s="429">
        <f>IFERROR('ANNEX C -Table 1'!M77/'ANNEX C -Table 1'!$M$79*100,"-")</f>
        <v>1.0894099193987448</v>
      </c>
      <c r="Q91" s="429">
        <f>IFERROR('ANNEX C -Table 1'!O77/'ANNEX C -Table 1'!$O$79*100,"-")</f>
        <v>0</v>
      </c>
      <c r="R91" s="166"/>
      <c r="S91" s="172"/>
      <c r="T91" s="151"/>
    </row>
    <row r="92" spans="1:23" ht="20.100000000000001" customHeight="1">
      <c r="A92" s="472"/>
      <c r="B92" s="452" t="s">
        <v>13</v>
      </c>
      <c r="C92" s="453"/>
      <c r="D92" s="429">
        <f>IFERROR((('ANNEX C -Table 1'!E78-'ANNEX C -Table 1'!D78)/ABS('ANNEX C -Table 1'!D78))*100,"-")</f>
        <v>29.168540372336722</v>
      </c>
      <c r="E92" s="429">
        <f>IFERROR((('ANNEX C -Table 1'!G78-'ANNEX C -Table 1'!F78)/ABS('ANNEX C -Table 1'!F78))*100,"-")</f>
        <v>-5.0933688198162894</v>
      </c>
      <c r="F92" s="429">
        <f>IFERROR((('ANNEX C -Table 1'!I78-'ANNEX C -Table 1'!H78)/ABS('ANNEX C -Table 1'!H78))*100,"-")</f>
        <v>-17.778948741262116</v>
      </c>
      <c r="G92" s="429">
        <f>IFERROR((('ANNEX C -Table 1'!K78-'ANNEX C -Table 1'!J78)/ABS('ANNEX C -Table 1'!J78))*100,"-")</f>
        <v>-2.30220551606955</v>
      </c>
      <c r="H92" s="429">
        <f>IFERROR((('ANNEX C -Table 1'!M78-'ANNEX C -Table 1'!L78)/ABS(L78))*100,"-")</f>
        <v>0.2745703258120098</v>
      </c>
      <c r="I92" s="158" t="str">
        <f>IFERROR((('ANNEX C -Table 1'!O78-'ANNEX C -Table 1'!N78)/ABS('ANNEX C -Table 1'!N78))*100,"-")</f>
        <v>-</v>
      </c>
      <c r="J92" s="429">
        <f>IFERROR((('ANNEX C -Table 1'!Q78-'ANNEX C -Table 1'!P78)/ABS('ANNEX C -Table 1'!P78))*100,"-")</f>
        <v>2.2315713867139113</v>
      </c>
      <c r="K92" s="168" t="str">
        <f>IFERROR((('ANNEX C -Table 1'!S78-'ANNEX C -Table 1'!R78)/ABS('ANNEX C -Table 1'!R78))*100,"-")</f>
        <v>-</v>
      </c>
      <c r="L92" s="429">
        <f>IFERROR('ANNEX C -Table 1'!E78/'ANNEX C -Table 1'!$E$79*100,"-")</f>
        <v>24.87846820828014</v>
      </c>
      <c r="M92" s="429">
        <f>IFERROR('ANNEX C -Table 1'!G78/'ANNEX C -Table 1'!$G$79*100,"-")</f>
        <v>1.2069411567672785</v>
      </c>
      <c r="N92" s="429">
        <f>IFERROR('ANNEX C -Table 1'!I78/'ANNEX C -Table 1'!$I$79*100,"-")</f>
        <v>8.2274654801125138</v>
      </c>
      <c r="O92" s="429">
        <f>IFERROR('ANNEX C -Table 1'!K78/'ANNEX C -Table 1'!$K$79*100,"-")</f>
        <v>8.4768709389265595</v>
      </c>
      <c r="P92" s="429">
        <f>IFERROR('ANNEX C -Table 1'!M78/'ANNEX C -Table 1'!$M$79*100,"-")</f>
        <v>41.888003838879442</v>
      </c>
      <c r="Q92" s="429">
        <f>IFERROR('ANNEX C -Table 1'!O78/'ANNEX C -Table 1'!$O$79*100,"-")</f>
        <v>0</v>
      </c>
      <c r="R92" s="166"/>
      <c r="S92" s="173"/>
      <c r="T92" s="151"/>
    </row>
    <row r="93" spans="1:23" ht="20.100000000000001" customHeight="1">
      <c r="A93" s="174"/>
      <c r="B93" s="452" t="s">
        <v>16</v>
      </c>
      <c r="C93" s="453"/>
      <c r="D93" s="134">
        <f>IFERROR((('ANNEX C -Table 1'!E79-'ANNEX C -Table 1'!D79)/ABS('ANNEX C -Table 1'!D79))*100,"-")</f>
        <v>30.815361852013829</v>
      </c>
      <c r="E93" s="134">
        <f>IFERROR((('ANNEX C -Table 1'!G79-'ANNEX C -Table 1'!F79)/ABS('ANNEX C -Table 1'!F79))*100,"-")</f>
        <v>42.760640583750565</v>
      </c>
      <c r="F93" s="134">
        <f>IFERROR((('ANNEX C -Table 1'!I79-'ANNEX C -Table 1'!H79)/ABS('ANNEX C -Table 1'!H79))*100,"-")</f>
        <v>6.3729280005422249</v>
      </c>
      <c r="G93" s="134">
        <f>IFERROR((('ANNEX C -Table 1'!K79-'ANNEX C -Table 1'!J79)/ABS('ANNEX C -Table 1'!J79))*100,"-")</f>
        <v>7.506930742183485</v>
      </c>
      <c r="H93" s="134">
        <f>IFERROR((('ANNEX C -Table 1'!M79-'ANNEX C -Table 1'!L79)/ABS(L79))*100,"-")</f>
        <v>1.9462423379596496</v>
      </c>
      <c r="I93" s="134">
        <f>IFERROR((('ANNEX C -Table 1'!O79-'ANNEX C -Table 1'!N79)/ABS('ANNEX C -Table 1'!N79))*100,"-")</f>
        <v>3.1038494797925198</v>
      </c>
      <c r="J93" s="134">
        <f>IFERROR((('ANNEX C -Table 1'!Q79-'ANNEX C -Table 1'!P79)/ABS('ANNEX C -Table 1'!P79))*100,"-")</f>
        <v>11.07332132381813</v>
      </c>
      <c r="K93" s="134">
        <f>IFERROR((('ANNEX C -Table 1'!S79-'ANNEX C -Table 1'!R79)/ABS('ANNEX C -Table 1'!R79))*100,"-")</f>
        <v>12.059696711347307</v>
      </c>
      <c r="L93" s="134">
        <f>IFERROR('ANNEX C -Table 1'!E79/'ANNEX C -Table 1'!$E$79*100,"-")</f>
        <v>100</v>
      </c>
      <c r="M93" s="134">
        <f>IFERROR('ANNEX C -Table 1'!G79/'ANNEX C -Table 1'!$G$79*100,"-")</f>
        <v>100</v>
      </c>
      <c r="N93" s="134">
        <f>IFERROR('ANNEX C -Table 1'!I79/'ANNEX C -Table 1'!$I$79*100,"-")</f>
        <v>100</v>
      </c>
      <c r="O93" s="134">
        <f>IFERROR('ANNEX C -Table 1'!K79/'ANNEX C -Table 1'!$K$79*100,"-")</f>
        <v>100</v>
      </c>
      <c r="P93" s="134">
        <f>IFERROR('ANNEX C -Table 1'!M79/'ANNEX C -Table 1'!$M$79*100,"-")</f>
        <v>100</v>
      </c>
      <c r="Q93" s="134">
        <f>IFERROR('ANNEX C -Table 1'!O79/'ANNEX C -Table 1'!$O$79*100,"-")</f>
        <v>100</v>
      </c>
      <c r="R93" s="169"/>
      <c r="S93" s="175"/>
      <c r="T93" s="176"/>
    </row>
    <row r="94" spans="1:23">
      <c r="A94" s="431"/>
      <c r="B94" s="431"/>
      <c r="C94" s="152"/>
      <c r="D94" s="153"/>
      <c r="E94" s="153"/>
      <c r="F94" s="153"/>
      <c r="G94" s="153"/>
      <c r="H94" s="153"/>
      <c r="I94" s="154"/>
      <c r="J94" s="153"/>
      <c r="K94" s="153"/>
      <c r="L94" s="153"/>
      <c r="M94" s="153"/>
      <c r="N94" s="153"/>
      <c r="O94" s="153"/>
      <c r="P94" s="155"/>
      <c r="Q94" s="155"/>
      <c r="R94" s="153"/>
      <c r="S94" s="153"/>
      <c r="T94" s="139"/>
    </row>
    <row r="95" spans="1:23">
      <c r="A95" s="177"/>
      <c r="B95" s="178" t="s">
        <v>25</v>
      </c>
      <c r="C95" s="179" t="s">
        <v>26</v>
      </c>
      <c r="D95" s="177"/>
      <c r="E95" s="177" t="s">
        <v>27</v>
      </c>
      <c r="F95" s="177"/>
      <c r="G95" s="177"/>
      <c r="H95" s="177" t="s">
        <v>28</v>
      </c>
      <c r="I95" s="177"/>
      <c r="J95" s="177"/>
      <c r="K95" s="177" t="s">
        <v>29</v>
      </c>
      <c r="L95" s="177"/>
      <c r="M95" s="177"/>
      <c r="N95" s="177"/>
      <c r="O95" s="177"/>
      <c r="P95" s="177"/>
      <c r="Q95" s="177"/>
      <c r="R95" s="177"/>
      <c r="S95" s="177"/>
      <c r="T95" s="177"/>
    </row>
    <row r="96" spans="1:23">
      <c r="A96" s="177"/>
      <c r="B96" s="178" t="s">
        <v>30</v>
      </c>
      <c r="C96" s="179" t="s">
        <v>31</v>
      </c>
      <c r="D96" s="177"/>
      <c r="E96" s="177" t="s">
        <v>32</v>
      </c>
      <c r="F96" s="177"/>
      <c r="G96" s="177"/>
      <c r="H96" s="177" t="s">
        <v>33</v>
      </c>
      <c r="I96" s="177"/>
      <c r="J96" s="177"/>
      <c r="K96" s="177" t="s">
        <v>34</v>
      </c>
      <c r="L96" s="177"/>
      <c r="M96" s="177"/>
      <c r="N96" s="177"/>
      <c r="O96" s="177"/>
      <c r="P96" s="177"/>
      <c r="Q96" s="177"/>
      <c r="R96" s="177"/>
      <c r="S96" s="177"/>
      <c r="T96" s="177"/>
    </row>
    <row r="97" spans="1:20">
      <c r="A97" s="177"/>
      <c r="B97" s="180" t="s">
        <v>35</v>
      </c>
      <c r="C97" s="179" t="s">
        <v>36</v>
      </c>
      <c r="D97" s="177"/>
      <c r="E97" s="177" t="s">
        <v>37</v>
      </c>
      <c r="F97" s="177"/>
      <c r="G97" s="177"/>
      <c r="H97" s="177" t="s">
        <v>38</v>
      </c>
      <c r="I97" s="177"/>
      <c r="J97" s="177"/>
      <c r="K97" s="177"/>
      <c r="L97" s="177"/>
      <c r="M97" s="177"/>
      <c r="N97" s="177"/>
      <c r="O97" s="177"/>
      <c r="P97" s="177"/>
      <c r="Q97" s="177"/>
      <c r="R97" s="177"/>
      <c r="S97" s="177"/>
      <c r="T97" s="177"/>
    </row>
    <row r="98" spans="1:20">
      <c r="A98" s="177"/>
      <c r="B98" s="181"/>
      <c r="C98" s="179" t="s">
        <v>39</v>
      </c>
      <c r="D98" s="177"/>
      <c r="E98" s="177"/>
      <c r="F98" s="177"/>
      <c r="G98" s="177"/>
      <c r="H98" s="177"/>
      <c r="I98" s="177"/>
      <c r="J98" s="177"/>
      <c r="K98" s="177"/>
      <c r="L98" s="177"/>
      <c r="M98" s="177"/>
      <c r="N98" s="177"/>
      <c r="O98" s="177"/>
      <c r="P98" s="177"/>
      <c r="Q98" s="177"/>
      <c r="R98" s="177"/>
      <c r="S98" s="177"/>
      <c r="T98" s="177"/>
    </row>
    <row r="99" spans="1:20">
      <c r="A99" s="177"/>
      <c r="B99" s="182" t="s">
        <v>40</v>
      </c>
      <c r="C99" s="179" t="s">
        <v>41</v>
      </c>
      <c r="D99" s="177"/>
      <c r="E99" s="177"/>
      <c r="F99" s="177"/>
      <c r="G99" s="177"/>
      <c r="H99" s="177"/>
      <c r="I99" s="177"/>
      <c r="J99" s="177"/>
      <c r="K99" s="177"/>
      <c r="L99" s="177"/>
      <c r="M99" s="177"/>
      <c r="N99" s="177"/>
      <c r="O99" s="177"/>
      <c r="P99" s="177"/>
      <c r="Q99" s="177"/>
      <c r="R99" s="177"/>
      <c r="S99" s="177"/>
      <c r="T99" s="177"/>
    </row>
    <row r="100" spans="1:20">
      <c r="A100" s="177"/>
      <c r="B100" s="183" t="s">
        <v>42</v>
      </c>
      <c r="C100" s="179" t="s">
        <v>43</v>
      </c>
      <c r="D100" s="177"/>
      <c r="E100" s="177"/>
      <c r="F100" s="177"/>
      <c r="G100" s="177"/>
      <c r="H100" s="177"/>
      <c r="I100" s="177"/>
      <c r="J100" s="177"/>
      <c r="K100" s="177"/>
      <c r="L100" s="177"/>
      <c r="M100" s="177"/>
      <c r="N100" s="177"/>
      <c r="O100" s="177"/>
      <c r="P100" s="177"/>
      <c r="Q100" s="177"/>
      <c r="R100" s="177"/>
      <c r="S100" s="177"/>
      <c r="T100" s="177"/>
    </row>
    <row r="101" spans="1:20">
      <c r="A101" s="177"/>
      <c r="B101" s="474" t="s">
        <v>44</v>
      </c>
      <c r="C101" s="474"/>
      <c r="D101" s="474"/>
      <c r="E101" s="474"/>
      <c r="F101" s="474"/>
      <c r="G101" s="474"/>
      <c r="H101" s="474"/>
      <c r="I101" s="474"/>
      <c r="J101" s="474"/>
      <c r="K101" s="474"/>
      <c r="L101" s="474"/>
      <c r="M101" s="474"/>
      <c r="N101" s="474"/>
      <c r="O101" s="474"/>
      <c r="P101" s="474"/>
      <c r="Q101" s="474"/>
      <c r="R101" s="474"/>
      <c r="S101" s="474"/>
      <c r="T101" s="177"/>
    </row>
    <row r="102" spans="1:20" ht="25.5" customHeight="1">
      <c r="A102" s="177"/>
      <c r="B102" s="475" t="s">
        <v>45</v>
      </c>
      <c r="C102" s="475"/>
      <c r="D102" s="475"/>
      <c r="E102" s="475"/>
      <c r="F102" s="475"/>
      <c r="G102" s="475"/>
      <c r="H102" s="475"/>
      <c r="I102" s="475"/>
      <c r="J102" s="475"/>
      <c r="K102" s="475"/>
      <c r="L102" s="475"/>
      <c r="M102" s="475"/>
      <c r="N102" s="475"/>
      <c r="O102" s="475"/>
      <c r="P102" s="475"/>
      <c r="Q102" s="475"/>
      <c r="R102" s="475"/>
      <c r="S102" s="475"/>
      <c r="T102" s="177"/>
    </row>
    <row r="103" spans="1:20">
      <c r="A103" s="177"/>
      <c r="B103" s="179" t="s">
        <v>46</v>
      </c>
      <c r="C103" s="179"/>
      <c r="D103" s="177"/>
      <c r="E103" s="177"/>
      <c r="F103" s="177"/>
      <c r="G103" s="177"/>
      <c r="H103" s="177"/>
      <c r="I103" s="177"/>
      <c r="J103" s="177"/>
      <c r="K103" s="177"/>
      <c r="L103" s="177"/>
      <c r="M103" s="177"/>
      <c r="N103" s="177"/>
      <c r="O103" s="177"/>
      <c r="P103" s="177"/>
      <c r="Q103" s="177"/>
      <c r="R103" s="177"/>
      <c r="S103" s="177"/>
      <c r="T103" s="177"/>
    </row>
    <row r="104" spans="1:20">
      <c r="A104" s="123"/>
      <c r="B104" s="123"/>
      <c r="C104" s="123"/>
      <c r="D104" s="123"/>
      <c r="E104" s="123"/>
      <c r="F104" s="123"/>
      <c r="G104" s="123"/>
      <c r="H104" s="123"/>
      <c r="I104" s="123"/>
      <c r="J104" s="123"/>
      <c r="K104" s="123"/>
      <c r="L104" s="123"/>
      <c r="M104" s="123"/>
      <c r="N104" s="123"/>
      <c r="O104" s="123"/>
      <c r="P104" s="123"/>
      <c r="Q104" s="123"/>
      <c r="R104" s="123"/>
      <c r="S104" s="123"/>
    </row>
  </sheetData>
  <mergeCells count="174">
    <mergeCell ref="A86:A92"/>
    <mergeCell ref="B101:S101"/>
    <mergeCell ref="B102:S102"/>
    <mergeCell ref="L70:M70"/>
    <mergeCell ref="N70:O70"/>
    <mergeCell ref="P70:Q70"/>
    <mergeCell ref="R70:S70"/>
    <mergeCell ref="A72:A78"/>
    <mergeCell ref="B83:C83"/>
    <mergeCell ref="B70:C71"/>
    <mergeCell ref="D70:E70"/>
    <mergeCell ref="F70:G70"/>
    <mergeCell ref="H70:I70"/>
    <mergeCell ref="J70:K70"/>
    <mergeCell ref="B80:C80"/>
    <mergeCell ref="D82:K83"/>
    <mergeCell ref="B84:C85"/>
    <mergeCell ref="D84:K84"/>
    <mergeCell ref="L84:Q84"/>
    <mergeCell ref="L82:Q83"/>
    <mergeCell ref="B91:C91"/>
    <mergeCell ref="B92:C92"/>
    <mergeCell ref="B93:C93"/>
    <mergeCell ref="B86:C86"/>
    <mergeCell ref="B89:C89"/>
    <mergeCell ref="B90:C90"/>
    <mergeCell ref="A55:A61"/>
    <mergeCell ref="N39:O39"/>
    <mergeCell ref="P39:Q39"/>
    <mergeCell ref="R39:S39"/>
    <mergeCell ref="A41:A47"/>
    <mergeCell ref="B52:C52"/>
    <mergeCell ref="B39:C40"/>
    <mergeCell ref="D39:E39"/>
    <mergeCell ref="F39:G39"/>
    <mergeCell ref="H39:I39"/>
    <mergeCell ref="J39:K39"/>
    <mergeCell ref="L39:M39"/>
    <mergeCell ref="B55:C55"/>
    <mergeCell ref="B56:C56"/>
    <mergeCell ref="B57:C57"/>
    <mergeCell ref="B41:C41"/>
    <mergeCell ref="B42:C42"/>
    <mergeCell ref="B43:C43"/>
    <mergeCell ref="B44:C44"/>
    <mergeCell ref="B45:C45"/>
    <mergeCell ref="D69:S69"/>
    <mergeCell ref="B72:C72"/>
    <mergeCell ref="B59:C59"/>
    <mergeCell ref="B60:C60"/>
    <mergeCell ref="B61:C61"/>
    <mergeCell ref="B62:C62"/>
    <mergeCell ref="B31:C31"/>
    <mergeCell ref="B53:C54"/>
    <mergeCell ref="B87:C87"/>
    <mergeCell ref="B88:C88"/>
    <mergeCell ref="B73:C73"/>
    <mergeCell ref="B74:C74"/>
    <mergeCell ref="B75:C75"/>
    <mergeCell ref="B76:C76"/>
    <mergeCell ref="B77:C77"/>
    <mergeCell ref="B78:C78"/>
    <mergeCell ref="B79:C79"/>
    <mergeCell ref="A11:A17"/>
    <mergeCell ref="B24:C24"/>
    <mergeCell ref="B25:C25"/>
    <mergeCell ref="B26:C26"/>
    <mergeCell ref="B27:C27"/>
    <mergeCell ref="B28:C28"/>
    <mergeCell ref="B29:C29"/>
    <mergeCell ref="B30:C30"/>
    <mergeCell ref="B58:C58"/>
    <mergeCell ref="B17:C17"/>
    <mergeCell ref="B18:C18"/>
    <mergeCell ref="B46:C46"/>
    <mergeCell ref="B47:C47"/>
    <mergeCell ref="B48:C48"/>
    <mergeCell ref="P30:Q30"/>
    <mergeCell ref="R30:S30"/>
    <mergeCell ref="D31:E31"/>
    <mergeCell ref="F31:G31"/>
    <mergeCell ref="A24:A30"/>
    <mergeCell ref="D29:E29"/>
    <mergeCell ref="N30:O30"/>
    <mergeCell ref="F28:G28"/>
    <mergeCell ref="H28:I28"/>
    <mergeCell ref="J28:K28"/>
    <mergeCell ref="L28:M28"/>
    <mergeCell ref="N28:O28"/>
    <mergeCell ref="P26:Q26"/>
    <mergeCell ref="R26:S26"/>
    <mergeCell ref="D27:E27"/>
    <mergeCell ref="F27:G27"/>
    <mergeCell ref="H27:I27"/>
    <mergeCell ref="J27:K27"/>
    <mergeCell ref="L27:M27"/>
    <mergeCell ref="N27:O27"/>
    <mergeCell ref="P27:Q27"/>
    <mergeCell ref="R27:S27"/>
    <mergeCell ref="D26:E26"/>
    <mergeCell ref="F26:G26"/>
    <mergeCell ref="L51:Q52"/>
    <mergeCell ref="D51:K52"/>
    <mergeCell ref="D53:K53"/>
    <mergeCell ref="L53:Q53"/>
    <mergeCell ref="B49:C49"/>
    <mergeCell ref="D38:S38"/>
    <mergeCell ref="F29:G29"/>
    <mergeCell ref="H29:I29"/>
    <mergeCell ref="J29:K29"/>
    <mergeCell ref="L29:M29"/>
    <mergeCell ref="N29:O29"/>
    <mergeCell ref="P29:Q29"/>
    <mergeCell ref="R29:S29"/>
    <mergeCell ref="H31:I31"/>
    <mergeCell ref="J31:K31"/>
    <mergeCell ref="L31:M31"/>
    <mergeCell ref="N31:O31"/>
    <mergeCell ref="P31:Q31"/>
    <mergeCell ref="R31:S31"/>
    <mergeCell ref="D30:E30"/>
    <mergeCell ref="F30:G30"/>
    <mergeCell ref="H30:I30"/>
    <mergeCell ref="J30:K30"/>
    <mergeCell ref="L30:M30"/>
    <mergeCell ref="D8:S8"/>
    <mergeCell ref="B11:C11"/>
    <mergeCell ref="B12:C12"/>
    <mergeCell ref="B13:C13"/>
    <mergeCell ref="B14:C14"/>
    <mergeCell ref="B23:C23"/>
    <mergeCell ref="D25:E25"/>
    <mergeCell ref="F25:G25"/>
    <mergeCell ref="H25:I25"/>
    <mergeCell ref="J25:K25"/>
    <mergeCell ref="L25:M25"/>
    <mergeCell ref="N25:O25"/>
    <mergeCell ref="P25:Q25"/>
    <mergeCell ref="R25:S25"/>
    <mergeCell ref="N23:O23"/>
    <mergeCell ref="P23:Q23"/>
    <mergeCell ref="R23:S23"/>
    <mergeCell ref="D24:E24"/>
    <mergeCell ref="F24:G24"/>
    <mergeCell ref="L23:M23"/>
    <mergeCell ref="P24:Q24"/>
    <mergeCell ref="R24:S24"/>
    <mergeCell ref="B15:C15"/>
    <mergeCell ref="B16:C16"/>
    <mergeCell ref="H26:I26"/>
    <mergeCell ref="J26:K26"/>
    <mergeCell ref="N26:O26"/>
    <mergeCell ref="L26:M26"/>
    <mergeCell ref="P28:Q28"/>
    <mergeCell ref="R28:S28"/>
    <mergeCell ref="D28:E28"/>
    <mergeCell ref="N9:O9"/>
    <mergeCell ref="P9:Q9"/>
    <mergeCell ref="R9:S9"/>
    <mergeCell ref="N24:O24"/>
    <mergeCell ref="B9:C10"/>
    <mergeCell ref="D9:E9"/>
    <mergeCell ref="F9:G9"/>
    <mergeCell ref="H9:I9"/>
    <mergeCell ref="J9:K9"/>
    <mergeCell ref="L9:M9"/>
    <mergeCell ref="H24:I24"/>
    <mergeCell ref="J24:K24"/>
    <mergeCell ref="L24:M24"/>
    <mergeCell ref="D23:E23"/>
    <mergeCell ref="F23:G23"/>
    <mergeCell ref="H23:I23"/>
    <mergeCell ref="J23:K23"/>
    <mergeCell ref="D22:S22"/>
  </mergeCells>
  <conditionalFormatting sqref="D19:S21 D23:S31">
    <cfRule type="cellIs" dxfId="148" priority="79" operator="between">
      <formula>0.00000000001</formula>
      <formula>_FV($F$178,"499999999999999")</formula>
    </cfRule>
  </conditionalFormatting>
  <conditionalFormatting sqref="D11:S18">
    <cfRule type="cellIs" dxfId="147" priority="76" operator="between">
      <formula>0.0000000000000001</formula>
      <formula>0.0499999999999999</formula>
    </cfRule>
  </conditionalFormatting>
  <conditionalFormatting sqref="R17:S17 F12:G12">
    <cfRule type="cellIs" dxfId="146" priority="75" operator="equal">
      <formula>0</formula>
    </cfRule>
  </conditionalFormatting>
  <conditionalFormatting sqref="L16:O16 N17:O17 R16:S16">
    <cfRule type="cellIs" dxfId="145" priority="74" operator="equal">
      <formula>0</formula>
    </cfRule>
  </conditionalFormatting>
  <conditionalFormatting sqref="D24:D31 F24:F31 H24:H31 J24:J31 L24:L31 N24:N31 P24:P31 R24:R31">
    <cfRule type="cellIs" dxfId="144" priority="73" operator="between">
      <formula>0.00000000001</formula>
      <formula>0.0499999999999999</formula>
    </cfRule>
  </conditionalFormatting>
  <conditionalFormatting sqref="D50:S50 R51:S51">
    <cfRule type="cellIs" dxfId="143" priority="43" operator="between">
      <formula>0.0000000000000000001</formula>
      <formula>0.499999999999999</formula>
    </cfRule>
  </conditionalFormatting>
  <conditionalFormatting sqref="R62">
    <cfRule type="cellIs" dxfId="142" priority="41" operator="equal">
      <formula>0</formula>
    </cfRule>
    <cfRule type="cellIs" dxfId="141" priority="42" operator="between">
      <formula>0.0000000000000000001</formula>
      <formula>0.499999999999999</formula>
    </cfRule>
  </conditionalFormatting>
  <conditionalFormatting sqref="R56:R61">
    <cfRule type="cellIs" dxfId="140" priority="39" operator="equal">
      <formula>0</formula>
    </cfRule>
    <cfRule type="cellIs" dxfId="139" priority="40" operator="between">
      <formula>0.0000000000000000001</formula>
      <formula>0.499999999999999</formula>
    </cfRule>
  </conditionalFormatting>
  <conditionalFormatting sqref="R56:R61">
    <cfRule type="cellIs" dxfId="138" priority="37" operator="equal">
      <formula>0</formula>
    </cfRule>
    <cfRule type="cellIs" dxfId="137" priority="38" operator="between">
      <formula>0.0000000000000000001</formula>
      <formula>0.499999999999999</formula>
    </cfRule>
  </conditionalFormatting>
  <conditionalFormatting sqref="M61:P61 M58:Q58 L55:O55 M60:O60 N57:Q57 N56 Q56 N59:O59 L56:L62">
    <cfRule type="cellIs" dxfId="136" priority="28" operator="equal">
      <formula>0</formula>
    </cfRule>
  </conditionalFormatting>
  <conditionalFormatting sqref="R55">
    <cfRule type="cellIs" dxfId="135" priority="35" operator="equal">
      <formula>0</formula>
    </cfRule>
    <cfRule type="cellIs" dxfId="134" priority="36" operator="between">
      <formula>0.0000000000000000001</formula>
      <formula>0.499999999999999</formula>
    </cfRule>
  </conditionalFormatting>
  <conditionalFormatting sqref="R55">
    <cfRule type="cellIs" dxfId="133" priority="34" operator="equal">
      <formula>0</formula>
    </cfRule>
  </conditionalFormatting>
  <conditionalFormatting sqref="F42:G42 R49:S49 R47:S47">
    <cfRule type="cellIs" dxfId="132" priority="32" operator="equal">
      <formula>0</formula>
    </cfRule>
  </conditionalFormatting>
  <conditionalFormatting sqref="L41:O41 L45:O46 N47:O47 R46:S46">
    <cfRule type="cellIs" dxfId="131" priority="31" operator="equal">
      <formula>0</formula>
    </cfRule>
  </conditionalFormatting>
  <conditionalFormatting sqref="D41:S49">
    <cfRule type="cellIs" dxfId="130" priority="33" operator="between">
      <formula>0.0000000000000000001</formula>
      <formula>0.0499999999999999</formula>
    </cfRule>
  </conditionalFormatting>
  <conditionalFormatting sqref="L62:Q62">
    <cfRule type="cellIs" dxfId="129" priority="30" operator="equal">
      <formula>0</formula>
    </cfRule>
  </conditionalFormatting>
  <conditionalFormatting sqref="M61:P61 M58:Q58 L55:O55 M60:O60 N57:Q57 N56 Q56 N59:O59 L56:L61">
    <cfRule type="cellIs" dxfId="128" priority="29" operator="equal">
      <formula>0</formula>
    </cfRule>
  </conditionalFormatting>
  <conditionalFormatting sqref="M56">
    <cfRule type="cellIs" dxfId="127" priority="27" operator="equal">
      <formula>0</formula>
    </cfRule>
  </conditionalFormatting>
  <conditionalFormatting sqref="P55:Q55">
    <cfRule type="cellIs" dxfId="126" priority="26" operator="equal">
      <formula>0</formula>
    </cfRule>
  </conditionalFormatting>
  <conditionalFormatting sqref="P55:Q55">
    <cfRule type="cellIs" dxfId="125" priority="25" operator="equal">
      <formula>0</formula>
    </cfRule>
  </conditionalFormatting>
  <conditionalFormatting sqref="P59:Q60">
    <cfRule type="cellIs" dxfId="124" priority="24" operator="equal">
      <formula>0</formula>
    </cfRule>
  </conditionalFormatting>
  <conditionalFormatting sqref="P59:Q60">
    <cfRule type="cellIs" dxfId="123" priority="23" operator="equal">
      <formula>0</formula>
    </cfRule>
  </conditionalFormatting>
  <conditionalFormatting sqref="Q61">
    <cfRule type="cellIs" dxfId="122" priority="22" operator="equal">
      <formula>0</formula>
    </cfRule>
  </conditionalFormatting>
  <conditionalFormatting sqref="Q61">
    <cfRule type="cellIs" dxfId="121" priority="21" operator="equal">
      <formula>0</formula>
    </cfRule>
  </conditionalFormatting>
  <conditionalFormatting sqref="O56">
    <cfRule type="cellIs" dxfId="120" priority="20" operator="equal">
      <formula>0</formula>
    </cfRule>
  </conditionalFormatting>
  <conditionalFormatting sqref="O56">
    <cfRule type="cellIs" dxfId="119" priority="19" operator="equal">
      <formula>0</formula>
    </cfRule>
  </conditionalFormatting>
  <conditionalFormatting sqref="D55:Q62">
    <cfRule type="cellIs" dxfId="101" priority="18" operator="between">
      <formula>0.00000000001</formula>
      <formula>0.049999999999</formula>
    </cfRule>
  </conditionalFormatting>
  <conditionalFormatting sqref="B98:B100">
    <cfRule type="cellIs" dxfId="118" priority="16" operator="equal">
      <formula>0</formula>
    </cfRule>
    <cfRule type="cellIs" dxfId="117" priority="17" operator="between">
      <formula>0.0000000000000000001</formula>
      <formula>0.499999999999999</formula>
    </cfRule>
  </conditionalFormatting>
  <conditionalFormatting sqref="D81:S81 R82:S82">
    <cfRule type="cellIs" dxfId="116" priority="15" operator="between">
      <formula>1E-21</formula>
      <formula>0.499999999999999</formula>
    </cfRule>
  </conditionalFormatting>
  <conditionalFormatting sqref="R86:R93">
    <cfRule type="cellIs" dxfId="115" priority="14" operator="between">
      <formula>1E-22</formula>
      <formula>0.499999999999999</formula>
    </cfRule>
  </conditionalFormatting>
  <conditionalFormatting sqref="F73:G73 R78:S78">
    <cfRule type="cellIs" dxfId="114" priority="12" operator="equal">
      <formula>0</formula>
    </cfRule>
  </conditionalFormatting>
  <conditionalFormatting sqref="L76:O77 N78:O78 R77:S77">
    <cfRule type="cellIs" dxfId="113" priority="11" operator="equal">
      <formula>0</formula>
    </cfRule>
  </conditionalFormatting>
  <conditionalFormatting sqref="D72:S79 D80:Q80">
    <cfRule type="cellIs" dxfId="112" priority="13" operator="between">
      <formula>0.00000000001</formula>
      <formula>0.0499999999999999</formula>
    </cfRule>
  </conditionalFormatting>
  <conditionalFormatting sqref="D76:E77">
    <cfRule type="cellIs" dxfId="111" priority="10" operator="equal">
      <formula>0</formula>
    </cfRule>
  </conditionalFormatting>
  <conditionalFormatting sqref="D86:Q86 D88:Q93 D87:L87 N87:Q87">
    <cfRule type="cellIs" dxfId="110" priority="9" operator="between">
      <formula>0.00000000001</formula>
      <formula>0.0499999999999999</formula>
    </cfRule>
  </conditionalFormatting>
  <conditionalFormatting sqref="L90:L91">
    <cfRule type="cellIs" dxfId="109" priority="8" operator="equal">
      <formula>0</formula>
    </cfRule>
  </conditionalFormatting>
  <conditionalFormatting sqref="Q90:Q92">
    <cfRule type="cellIs" dxfId="108" priority="7" operator="equal">
      <formula>0</formula>
    </cfRule>
  </conditionalFormatting>
  <conditionalFormatting sqref="L15:M15">
    <cfRule type="cellIs" dxfId="107" priority="6" operator="equal">
      <formula>0</formula>
    </cfRule>
  </conditionalFormatting>
  <conditionalFormatting sqref="M87">
    <cfRule type="cellIs" dxfId="106" priority="5" operator="equal">
      <formula>0</formula>
    </cfRule>
  </conditionalFormatting>
  <conditionalFormatting sqref="M87">
    <cfRule type="cellIs" dxfId="105" priority="4" operator="between">
      <formula>0.00000000001</formula>
      <formula>0.049999999999</formula>
    </cfRule>
  </conditionalFormatting>
  <conditionalFormatting sqref="S80">
    <cfRule type="cellIs" dxfId="104" priority="3" operator="equal">
      <formula>0</formula>
    </cfRule>
  </conditionalFormatting>
  <conditionalFormatting sqref="S80">
    <cfRule type="cellIs" dxfId="103" priority="2" operator="between">
      <formula>0.00000000001</formula>
      <formula>0.049999999999</formula>
    </cfRule>
  </conditionalFormatting>
  <conditionalFormatting sqref="R80">
    <cfRule type="cellIs" dxfId="102" priority="1" operator="between">
      <formula>0.00000000001</formula>
      <formula>0.049999999999</formula>
    </cfRule>
  </conditionalFormatting>
  <printOptions horizontalCentered="1"/>
  <pageMargins left="0.5" right="0.70866141732283505" top="0.75" bottom="0.25" header="0.31496062992126" footer="0.31496062992126"/>
  <pageSetup paperSize="9" scale="58" fitToHeight="0" orientation="landscape" r:id="rId1"/>
  <rowBreaks count="2" manualBreakCount="2">
    <brk id="32" max="19" man="1"/>
    <brk id="63"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122"/>
  <sheetViews>
    <sheetView showGridLines="0" view="pageBreakPreview" topLeftCell="A3" zoomScale="84" zoomScaleNormal="100" zoomScaleSheetLayoutView="154" workbookViewId="0">
      <selection activeCell="I14" sqref="I14"/>
    </sheetView>
  </sheetViews>
  <sheetFormatPr defaultColWidth="11" defaultRowHeight="15"/>
  <cols>
    <col min="1" max="1" width="2.625" style="125" customWidth="1"/>
    <col min="2" max="2" width="2.125" style="125" customWidth="1"/>
    <col min="3" max="3" width="25.625" style="125" customWidth="1"/>
    <col min="4" max="11" width="15.875" style="125" customWidth="1"/>
    <col min="12" max="12" width="8.625" style="123" customWidth="1"/>
    <col min="13" max="14" width="11" style="125"/>
    <col min="15" max="15" width="17" style="125" bestFit="1" customWidth="1"/>
    <col min="16" max="16384" width="11" style="125"/>
  </cols>
  <sheetData>
    <row r="1" spans="1:32" s="185" customFormat="1" ht="20.25">
      <c r="A1" s="184"/>
      <c r="B1" s="112" t="s">
        <v>116</v>
      </c>
      <c r="C1" s="112"/>
      <c r="D1" s="111"/>
      <c r="E1" s="111"/>
      <c r="F1" s="111"/>
      <c r="G1" s="111"/>
      <c r="H1" s="111"/>
      <c r="I1" s="111"/>
      <c r="J1" s="111"/>
      <c r="K1" s="113"/>
      <c r="L1" s="184"/>
    </row>
    <row r="2" spans="1:32" s="185" customFormat="1" ht="18">
      <c r="A2" s="184"/>
      <c r="B2" s="186" t="s">
        <v>91</v>
      </c>
      <c r="C2" s="186"/>
      <c r="D2" s="111"/>
      <c r="E2" s="111"/>
      <c r="F2" s="111"/>
      <c r="G2" s="111"/>
      <c r="H2" s="111"/>
      <c r="I2" s="111"/>
      <c r="J2" s="111"/>
      <c r="K2" s="111"/>
      <c r="L2" s="184"/>
    </row>
    <row r="3" spans="1:32" s="185" customFormat="1" ht="18">
      <c r="A3" s="184"/>
      <c r="B3" s="187" t="s">
        <v>1</v>
      </c>
      <c r="C3" s="187"/>
      <c r="D3" s="111"/>
      <c r="E3" s="111"/>
      <c r="F3" s="111"/>
      <c r="G3" s="111"/>
      <c r="H3" s="111"/>
      <c r="I3" s="111"/>
      <c r="J3" s="111"/>
      <c r="K3" s="111"/>
      <c r="L3" s="184"/>
    </row>
    <row r="4" spans="1:32" ht="18.95" customHeight="1">
      <c r="A4" s="123"/>
      <c r="B4" s="123"/>
      <c r="C4" s="123"/>
      <c r="D4" s="123"/>
      <c r="E4" s="123"/>
      <c r="F4" s="123"/>
      <c r="G4" s="123"/>
      <c r="H4" s="123"/>
      <c r="I4" s="123"/>
      <c r="J4" s="123"/>
      <c r="K4" s="123"/>
    </row>
    <row r="5" spans="1:32" s="192" customFormat="1" ht="18" customHeight="1">
      <c r="A5" s="190"/>
      <c r="B5" s="191"/>
      <c r="C5" s="162"/>
      <c r="D5" s="550" t="s">
        <v>117</v>
      </c>
      <c r="E5" s="550"/>
      <c r="F5" s="550"/>
      <c r="G5" s="550"/>
      <c r="H5" s="550"/>
      <c r="I5" s="550"/>
      <c r="J5" s="550"/>
      <c r="K5" s="550"/>
      <c r="L5" s="190"/>
      <c r="N5" s="125" t="s">
        <v>107</v>
      </c>
      <c r="O5" s="362">
        <f ca="1">NOW()</f>
        <v>44383.44200451389</v>
      </c>
    </row>
    <row r="6" spans="1:32" s="192" customFormat="1" ht="18" customHeight="1">
      <c r="A6" s="190"/>
      <c r="B6" s="191"/>
      <c r="C6" s="193"/>
      <c r="D6" s="464" t="s">
        <v>4</v>
      </c>
      <c r="E6" s="464"/>
      <c r="F6" s="464"/>
      <c r="G6" s="464"/>
      <c r="H6" s="464"/>
      <c r="I6" s="464"/>
      <c r="J6" s="464"/>
      <c r="K6" s="464"/>
      <c r="L6" s="190"/>
      <c r="O6" s="125" t="s">
        <v>108</v>
      </c>
    </row>
    <row r="7" spans="1:32" ht="20.100000000000001" customHeight="1">
      <c r="A7" s="123"/>
      <c r="B7" s="538" t="s">
        <v>94</v>
      </c>
      <c r="C7" s="538"/>
      <c r="D7" s="194" t="s">
        <v>6</v>
      </c>
      <c r="E7" s="194" t="s">
        <v>7</v>
      </c>
      <c r="F7" s="194" t="s">
        <v>8</v>
      </c>
      <c r="G7" s="194" t="s">
        <v>9</v>
      </c>
      <c r="H7" s="194" t="s">
        <v>10</v>
      </c>
      <c r="I7" s="194" t="s">
        <v>11</v>
      </c>
      <c r="J7" s="163" t="s">
        <v>12</v>
      </c>
      <c r="K7" s="195" t="s">
        <v>13</v>
      </c>
      <c r="L7" s="196"/>
      <c r="M7" s="197"/>
      <c r="N7" s="197"/>
      <c r="O7" s="197"/>
      <c r="P7" s="197"/>
      <c r="Q7" s="197"/>
      <c r="R7" s="197"/>
      <c r="S7" s="197"/>
    </row>
    <row r="8" spans="1:32" ht="17.100000000000001" customHeight="1">
      <c r="A8" s="472"/>
      <c r="B8" s="452" t="s">
        <v>6</v>
      </c>
      <c r="C8" s="453"/>
      <c r="D8" s="132">
        <v>0</v>
      </c>
      <c r="E8" s="128">
        <v>182.76301616036346</v>
      </c>
      <c r="F8" s="128">
        <v>1110.6067548265387</v>
      </c>
      <c r="G8" s="128">
        <v>1204.8686647466764</v>
      </c>
      <c r="H8" s="128" t="s">
        <v>35</v>
      </c>
      <c r="I8" s="128">
        <v>-431.81743941891006</v>
      </c>
      <c r="J8" s="128">
        <v>2066.4209963146686</v>
      </c>
      <c r="K8" s="429">
        <v>2085.5417136599772</v>
      </c>
      <c r="L8" s="155"/>
      <c r="M8" s="198"/>
      <c r="N8" s="198"/>
      <c r="O8" s="198"/>
      <c r="P8" s="198"/>
      <c r="Q8" s="198"/>
      <c r="R8" s="198"/>
      <c r="S8" s="198"/>
      <c r="T8" s="198"/>
      <c r="U8" s="198"/>
      <c r="W8" s="198"/>
      <c r="X8" s="198"/>
      <c r="Y8" s="197"/>
      <c r="Z8" s="197"/>
      <c r="AA8" s="197"/>
      <c r="AB8" s="197"/>
      <c r="AC8" s="197"/>
      <c r="AD8" s="197"/>
      <c r="AE8" s="197"/>
      <c r="AF8" s="197"/>
    </row>
    <row r="9" spans="1:32" ht="17.100000000000001" customHeight="1">
      <c r="A9" s="472"/>
      <c r="B9" s="452" t="s">
        <v>7</v>
      </c>
      <c r="C9" s="453"/>
      <c r="D9" s="128">
        <v>-182.76301616036346</v>
      </c>
      <c r="E9" s="131"/>
      <c r="F9" s="128">
        <v>2412.7107450301464</v>
      </c>
      <c r="G9" s="128">
        <v>-70.506345483750025</v>
      </c>
      <c r="H9" s="128">
        <v>-0.93352749455774575</v>
      </c>
      <c r="I9" s="128">
        <v>1227.1087347007822</v>
      </c>
      <c r="J9" s="128">
        <v>3385.6165905922576</v>
      </c>
      <c r="K9" s="429">
        <v>-4065.9953409374675</v>
      </c>
      <c r="L9" s="155"/>
      <c r="M9" s="198"/>
      <c r="N9" s="198"/>
      <c r="O9" s="198"/>
      <c r="P9" s="198"/>
      <c r="Q9" s="198"/>
      <c r="R9" s="198"/>
      <c r="S9" s="198"/>
      <c r="T9" s="198"/>
      <c r="U9" s="198"/>
      <c r="V9" s="198"/>
      <c r="W9" s="198"/>
      <c r="X9" s="198"/>
      <c r="Y9" s="197"/>
      <c r="Z9" s="197"/>
      <c r="AA9" s="197"/>
      <c r="AB9" s="197"/>
      <c r="AC9" s="197"/>
      <c r="AD9" s="197"/>
      <c r="AE9" s="197"/>
      <c r="AF9" s="197"/>
    </row>
    <row r="10" spans="1:32" ht="17.100000000000001" customHeight="1">
      <c r="A10" s="472"/>
      <c r="B10" s="452" t="s">
        <v>8</v>
      </c>
      <c r="C10" s="453"/>
      <c r="D10" s="128">
        <v>-1110.6067548265387</v>
      </c>
      <c r="E10" s="128">
        <v>-2412.7107450301464</v>
      </c>
      <c r="F10" s="132">
        <v>0</v>
      </c>
      <c r="G10" s="128">
        <v>438.63224922440003</v>
      </c>
      <c r="H10" s="128">
        <v>-2350.3543873099834</v>
      </c>
      <c r="I10" s="128">
        <v>4087.9377615296398</v>
      </c>
      <c r="J10" s="128">
        <v>-1347.1018764126284</v>
      </c>
      <c r="K10" s="429">
        <v>56.471284558140205</v>
      </c>
      <c r="L10" s="155"/>
      <c r="M10" s="198"/>
      <c r="N10" s="198"/>
      <c r="O10" s="198"/>
      <c r="P10" s="198"/>
      <c r="Q10" s="198"/>
      <c r="R10" s="198"/>
      <c r="S10" s="198"/>
      <c r="T10" s="198"/>
      <c r="U10" s="198"/>
      <c r="V10" s="198"/>
      <c r="W10" s="198"/>
      <c r="X10" s="198"/>
      <c r="Y10" s="197"/>
      <c r="Z10" s="197"/>
      <c r="AA10" s="197"/>
      <c r="AB10" s="197"/>
      <c r="AC10" s="197"/>
      <c r="AD10" s="197"/>
      <c r="AE10" s="197"/>
      <c r="AF10" s="197"/>
    </row>
    <row r="11" spans="1:32" ht="17.100000000000001" customHeight="1">
      <c r="A11" s="472"/>
      <c r="B11" s="452" t="s">
        <v>9</v>
      </c>
      <c r="C11" s="453"/>
      <c r="D11" s="128">
        <v>-1204.8686647466764</v>
      </c>
      <c r="E11" s="128">
        <v>70.506345483750025</v>
      </c>
      <c r="F11" s="128">
        <v>-438.63224922440025</v>
      </c>
      <c r="G11" s="132">
        <v>0</v>
      </c>
      <c r="H11" s="128">
        <v>-2037.0551432540242</v>
      </c>
      <c r="I11" s="128">
        <v>2550.9775561112065</v>
      </c>
      <c r="J11" s="128">
        <v>-1059.0721556301442</v>
      </c>
      <c r="K11" s="429">
        <v>480.40024988609548</v>
      </c>
      <c r="L11" s="155"/>
      <c r="M11" s="198"/>
      <c r="N11" s="198"/>
      <c r="O11" s="198"/>
      <c r="P11" s="198"/>
      <c r="Q11" s="198"/>
      <c r="R11" s="198"/>
      <c r="S11" s="198"/>
      <c r="T11" s="198"/>
      <c r="U11" s="198"/>
      <c r="V11" s="198"/>
      <c r="W11" s="198"/>
      <c r="X11" s="198"/>
      <c r="Y11" s="197"/>
      <c r="Z11" s="197"/>
      <c r="AA11" s="197"/>
      <c r="AB11" s="197"/>
      <c r="AC11" s="197"/>
      <c r="AD11" s="197"/>
      <c r="AE11" s="197"/>
      <c r="AF11" s="197"/>
    </row>
    <row r="12" spans="1:32" ht="17.100000000000001" customHeight="1">
      <c r="A12" s="472"/>
      <c r="B12" s="452" t="s">
        <v>10</v>
      </c>
      <c r="C12" s="453"/>
      <c r="D12" s="128" t="s">
        <v>35</v>
      </c>
      <c r="E12" s="128">
        <v>0.93352749455774575</v>
      </c>
      <c r="F12" s="429">
        <v>2350.3543873099834</v>
      </c>
      <c r="G12" s="128">
        <v>2037.0551432540242</v>
      </c>
      <c r="H12" s="429" t="s">
        <v>35</v>
      </c>
      <c r="I12" s="429" t="s">
        <v>35</v>
      </c>
      <c r="J12" s="429">
        <v>4388.3430580585655</v>
      </c>
      <c r="K12" s="429">
        <v>3684.9584493492011</v>
      </c>
      <c r="L12" s="155"/>
      <c r="M12" s="198"/>
      <c r="N12" s="198"/>
      <c r="O12" s="198"/>
      <c r="P12" s="198"/>
      <c r="Q12" s="198"/>
      <c r="S12" s="198"/>
      <c r="T12" s="198"/>
      <c r="U12" s="198"/>
      <c r="X12" s="198"/>
      <c r="Y12" s="197"/>
      <c r="Z12" s="197"/>
      <c r="AA12" s="197"/>
      <c r="AB12" s="197"/>
      <c r="AC12" s="197"/>
      <c r="AD12" s="197"/>
      <c r="AE12" s="197"/>
      <c r="AF12" s="197"/>
    </row>
    <row r="13" spans="1:32" ht="17.100000000000001" customHeight="1">
      <c r="A13" s="472"/>
      <c r="B13" s="452" t="s">
        <v>11</v>
      </c>
      <c r="C13" s="453"/>
      <c r="D13" s="128">
        <v>431.81743941891006</v>
      </c>
      <c r="E13" s="128">
        <v>-1227.1087347007822</v>
      </c>
      <c r="F13" s="128">
        <v>-4087.9377615296398</v>
      </c>
      <c r="G13" s="128">
        <v>-2550.9775561112065</v>
      </c>
      <c r="H13" s="429" t="s">
        <v>35</v>
      </c>
      <c r="I13" s="429" t="s">
        <v>35</v>
      </c>
      <c r="J13" s="429">
        <v>-7434.2066129227187</v>
      </c>
      <c r="K13" s="429" t="s">
        <v>35</v>
      </c>
      <c r="L13" s="155"/>
      <c r="M13" s="198"/>
      <c r="N13" s="198"/>
      <c r="O13" s="198"/>
      <c r="P13" s="198"/>
      <c r="Q13" s="198"/>
      <c r="R13" s="198"/>
      <c r="S13" s="198"/>
      <c r="T13" s="198"/>
      <c r="U13" s="198"/>
      <c r="Y13" s="197"/>
      <c r="Z13" s="197"/>
      <c r="AA13" s="197"/>
      <c r="AB13" s="197"/>
      <c r="AC13" s="197"/>
      <c r="AD13" s="197"/>
      <c r="AE13" s="197"/>
      <c r="AF13" s="197"/>
    </row>
    <row r="14" spans="1:32" ht="17.100000000000001" customHeight="1">
      <c r="A14" s="472"/>
      <c r="B14" s="452" t="s">
        <v>13</v>
      </c>
      <c r="C14" s="453"/>
      <c r="D14" s="128">
        <v>-2085.5417136599772</v>
      </c>
      <c r="E14" s="128">
        <v>4065.9953409374675</v>
      </c>
      <c r="F14" s="128">
        <v>-56.471284558140205</v>
      </c>
      <c r="G14" s="128">
        <v>-480.40024988609548</v>
      </c>
      <c r="H14" s="128">
        <v>-3684.9584493492011</v>
      </c>
      <c r="I14" s="429" t="s">
        <v>35</v>
      </c>
      <c r="J14" s="128">
        <v>-2241.3763565159466</v>
      </c>
      <c r="K14" s="131"/>
      <c r="L14" s="155"/>
      <c r="M14" s="198"/>
      <c r="N14" s="198"/>
      <c r="O14" s="198"/>
      <c r="P14" s="198"/>
      <c r="Q14" s="198"/>
      <c r="R14" s="198"/>
      <c r="S14" s="198"/>
      <c r="T14" s="198"/>
      <c r="U14" s="198"/>
      <c r="V14" s="198"/>
      <c r="X14" s="198"/>
      <c r="Y14" s="197"/>
      <c r="Z14" s="197"/>
      <c r="AA14" s="197"/>
      <c r="AB14" s="197"/>
      <c r="AC14" s="197"/>
      <c r="AD14" s="197"/>
      <c r="AE14" s="197"/>
      <c r="AF14" s="197"/>
    </row>
    <row r="15" spans="1:32" ht="17.100000000000001" customHeight="1">
      <c r="A15" s="123"/>
      <c r="B15" s="452" t="s">
        <v>16</v>
      </c>
      <c r="C15" s="453"/>
      <c r="D15" s="199">
        <v>-4151.9627099746458</v>
      </c>
      <c r="E15" s="199">
        <v>680.37875034521039</v>
      </c>
      <c r="F15" s="199">
        <v>1290.6305918544881</v>
      </c>
      <c r="G15" s="199">
        <v>578.67190574404867</v>
      </c>
      <c r="H15" s="199">
        <v>-8073.3015074077666</v>
      </c>
      <c r="I15" s="134">
        <v>7434.2066129227187</v>
      </c>
      <c r="J15" s="134">
        <v>-2241.3763565159461</v>
      </c>
      <c r="K15" s="134">
        <v>2241.3763565159466</v>
      </c>
      <c r="L15" s="155"/>
      <c r="M15" s="198"/>
      <c r="N15" s="198"/>
      <c r="O15" s="198"/>
      <c r="P15" s="198"/>
      <c r="Q15" s="198"/>
      <c r="R15" s="198"/>
      <c r="S15" s="198"/>
      <c r="T15" s="198"/>
      <c r="U15" s="198"/>
      <c r="V15" s="198"/>
      <c r="W15" s="198"/>
      <c r="X15" s="198"/>
      <c r="Y15" s="197"/>
      <c r="Z15" s="197"/>
      <c r="AA15" s="197"/>
      <c r="AB15" s="197"/>
      <c r="AC15" s="197"/>
      <c r="AD15" s="197"/>
      <c r="AE15" s="197"/>
      <c r="AF15" s="197"/>
    </row>
    <row r="16" spans="1:32" s="177" customFormat="1" ht="12.75" customHeight="1">
      <c r="J16" s="155"/>
    </row>
    <row r="17" spans="1:32" s="192" customFormat="1" ht="18" customHeight="1">
      <c r="A17" s="190"/>
      <c r="B17" s="191"/>
      <c r="C17" s="162"/>
      <c r="D17" s="464" t="s">
        <v>93</v>
      </c>
      <c r="E17" s="464"/>
      <c r="F17" s="464"/>
      <c r="G17" s="464"/>
      <c r="H17" s="464"/>
      <c r="I17" s="464"/>
      <c r="J17" s="464"/>
      <c r="K17" s="464"/>
      <c r="L17" s="190"/>
      <c r="N17" s="125" t="s">
        <v>107</v>
      </c>
      <c r="O17" s="362">
        <f ca="1">NOW()</f>
        <v>44383.44200451389</v>
      </c>
    </row>
    <row r="18" spans="1:32" s="192" customFormat="1" ht="18" customHeight="1">
      <c r="A18" s="190"/>
      <c r="B18" s="191"/>
      <c r="C18" s="193"/>
      <c r="D18" s="464" t="s">
        <v>4</v>
      </c>
      <c r="E18" s="464"/>
      <c r="F18" s="464"/>
      <c r="G18" s="464"/>
      <c r="H18" s="464"/>
      <c r="I18" s="464"/>
      <c r="J18" s="464"/>
      <c r="K18" s="464"/>
      <c r="L18" s="190"/>
      <c r="O18" s="125" t="s">
        <v>108</v>
      </c>
    </row>
    <row r="19" spans="1:32" ht="20.100000000000001" customHeight="1">
      <c r="A19" s="123"/>
      <c r="B19" s="538" t="s">
        <v>94</v>
      </c>
      <c r="C19" s="538"/>
      <c r="D19" s="194" t="s">
        <v>6</v>
      </c>
      <c r="E19" s="194" t="s">
        <v>7</v>
      </c>
      <c r="F19" s="194" t="s">
        <v>8</v>
      </c>
      <c r="G19" s="194" t="s">
        <v>9</v>
      </c>
      <c r="H19" s="194" t="s">
        <v>10</v>
      </c>
      <c r="I19" s="194" t="s">
        <v>11</v>
      </c>
      <c r="J19" s="163" t="s">
        <v>12</v>
      </c>
      <c r="K19" s="195" t="s">
        <v>13</v>
      </c>
      <c r="L19" s="196"/>
      <c r="M19" s="197"/>
      <c r="N19" s="197"/>
      <c r="O19" s="197"/>
      <c r="P19" s="197"/>
      <c r="Q19" s="197"/>
      <c r="R19" s="197"/>
      <c r="S19" s="197"/>
    </row>
    <row r="20" spans="1:32" ht="17.100000000000001" customHeight="1">
      <c r="A20" s="472"/>
      <c r="B20" s="452" t="s">
        <v>6</v>
      </c>
      <c r="C20" s="453"/>
      <c r="D20" s="132">
        <f>+'ANNEX C - Table 3.2'!D8-'ANNEX C - Table 3.3'!D8</f>
        <v>0</v>
      </c>
      <c r="E20" s="128">
        <f>+'ANNEX C - Table 3.2'!E8-'ANNEX C - Table 3.3'!E8</f>
        <v>-249.2838911559212</v>
      </c>
      <c r="F20" s="128">
        <f>+'ANNEX C - Table 3.2'!F8-'ANNEX C - Table 3.3'!F8</f>
        <v>1296.0463317063115</v>
      </c>
      <c r="G20" s="128">
        <f>+'ANNEX C - Table 3.2'!G8-'ANNEX C - Table 3.3'!G8</f>
        <v>1341.8071273146049</v>
      </c>
      <c r="H20" s="128">
        <f>+'ANNEX C - Table 3.2'!H8-'ANNEX C - Table 3.3'!H8</f>
        <v>-125.20466648558023</v>
      </c>
      <c r="I20" s="128">
        <f>+'ANNEX C - Table 3.2'!I8-'ANNEX C - Table 3.3'!I8</f>
        <v>-442.22562827132515</v>
      </c>
      <c r="J20" s="128">
        <f>+'ANNEX C - Table 3.2'!J8-'ANNEX C - Table 3.3'!J8</f>
        <v>1821.1392731080905</v>
      </c>
      <c r="K20" s="429">
        <f>+'ANNEX C - Table 3.2'!K8-'ANNEX C - Table 3.3'!K8</f>
        <v>2092.5480217555337</v>
      </c>
      <c r="L20" s="155"/>
      <c r="M20" s="198"/>
      <c r="N20" s="198"/>
      <c r="O20" s="198"/>
      <c r="P20" s="198"/>
      <c r="Q20" s="198"/>
      <c r="R20" s="198"/>
      <c r="S20" s="198"/>
      <c r="T20" s="198"/>
      <c r="U20" s="198"/>
      <c r="W20" s="198"/>
      <c r="X20" s="198"/>
      <c r="Y20" s="197"/>
      <c r="Z20" s="197"/>
      <c r="AA20" s="197"/>
      <c r="AB20" s="197"/>
      <c r="AC20" s="197"/>
      <c r="AD20" s="197"/>
      <c r="AE20" s="197"/>
      <c r="AF20" s="197"/>
    </row>
    <row r="21" spans="1:32" ht="17.100000000000001" customHeight="1">
      <c r="A21" s="472"/>
      <c r="B21" s="452" t="s">
        <v>7</v>
      </c>
      <c r="C21" s="453"/>
      <c r="D21" s="128">
        <f>+'ANNEX C - Table 3.2'!D9-'ANNEX C - Table 3.3'!D9</f>
        <v>249.2838911559212</v>
      </c>
      <c r="E21" s="131">
        <f>+'ANNEX C - Table 3.2'!E9-'ANNEX C - Table 3.3'!E9</f>
        <v>0</v>
      </c>
      <c r="F21" s="128">
        <f>+'ANNEX C - Table 3.2'!F9-'ANNEX C - Table 3.3'!F9</f>
        <v>2242.6840330226792</v>
      </c>
      <c r="G21" s="128">
        <f>+'ANNEX C - Table 3.2'!G9-'ANNEX C - Table 3.3'!G9</f>
        <v>-66.054911964155778</v>
      </c>
      <c r="H21" s="128">
        <f>+'ANNEX C - Table 3.2'!H9-'ANNEX C - Table 3.3'!H9</f>
        <v>-3.3648478402100004</v>
      </c>
      <c r="I21" s="128">
        <f>+'ANNEX C - Table 3.2'!I9-'ANNEX C - Table 3.3'!I9</f>
        <v>1149.6229701385646</v>
      </c>
      <c r="J21" s="128">
        <f>+'ANNEX C - Table 3.2'!J9-'ANNEX C - Table 3.3'!J9</f>
        <v>3572.1711345127992</v>
      </c>
      <c r="K21" s="429">
        <f>+'ANNEX C - Table 3.2'!K9-'ANNEX C - Table 3.3'!K9</f>
        <v>-4300.8438208652997</v>
      </c>
      <c r="L21" s="155"/>
      <c r="M21" s="198"/>
      <c r="N21" s="198"/>
      <c r="O21" s="198"/>
      <c r="P21" s="198"/>
      <c r="Q21" s="198"/>
      <c r="R21" s="198"/>
      <c r="S21" s="198"/>
      <c r="T21" s="198"/>
      <c r="U21" s="198"/>
      <c r="V21" s="198"/>
      <c r="W21" s="198"/>
      <c r="X21" s="198"/>
      <c r="Y21" s="197"/>
      <c r="Z21" s="197"/>
      <c r="AA21" s="197"/>
      <c r="AB21" s="197"/>
      <c r="AC21" s="197"/>
      <c r="AD21" s="197"/>
      <c r="AE21" s="197"/>
      <c r="AF21" s="197"/>
    </row>
    <row r="22" spans="1:32" ht="17.100000000000001" customHeight="1">
      <c r="A22" s="472"/>
      <c r="B22" s="452" t="s">
        <v>8</v>
      </c>
      <c r="C22" s="453"/>
      <c r="D22" s="128">
        <f>+'ANNEX C - Table 3.2'!D10-'ANNEX C - Table 3.3'!D10</f>
        <v>-1296.0463317063115</v>
      </c>
      <c r="E22" s="128">
        <f>+'ANNEX C - Table 3.2'!E10-'ANNEX C - Table 3.3'!E10</f>
        <v>-2242.6840330226792</v>
      </c>
      <c r="F22" s="132">
        <f>+'ANNEX C - Table 3.2'!F10-'ANNEX C - Table 3.3'!F10</f>
        <v>0</v>
      </c>
      <c r="G22" s="128">
        <f>+'ANNEX C - Table 3.2'!G10-'ANNEX C - Table 3.3'!G10</f>
        <v>458.06808446968148</v>
      </c>
      <c r="H22" s="128">
        <f>+'ANNEX C - Table 3.2'!H10-'ANNEX C - Table 3.3'!H10</f>
        <v>-2236.6527314788505</v>
      </c>
      <c r="I22" s="128">
        <f>+'ANNEX C - Table 3.2'!I10-'ANNEX C - Table 3.3'!I10</f>
        <v>4067.4530086162822</v>
      </c>
      <c r="J22" s="128">
        <f>+'ANNEX C - Table 3.2'!J10-'ANNEX C - Table 3.3'!J10</f>
        <v>-1249.8620031218761</v>
      </c>
      <c r="K22" s="429">
        <f>+'ANNEX C - Table 3.2'!K10-'ANNEX C - Table 3.3'!K10</f>
        <v>306.21188729978826</v>
      </c>
      <c r="L22" s="155"/>
      <c r="M22" s="198"/>
      <c r="N22" s="198"/>
      <c r="O22" s="198"/>
      <c r="P22" s="198"/>
      <c r="Q22" s="198"/>
      <c r="R22" s="198"/>
      <c r="S22" s="198"/>
      <c r="T22" s="198"/>
      <c r="U22" s="198"/>
      <c r="V22" s="198"/>
      <c r="W22" s="198"/>
      <c r="X22" s="198"/>
      <c r="Y22" s="197"/>
      <c r="Z22" s="197"/>
      <c r="AA22" s="197"/>
      <c r="AB22" s="197"/>
      <c r="AC22" s="197"/>
      <c r="AD22" s="197"/>
      <c r="AE22" s="197"/>
      <c r="AF22" s="197"/>
    </row>
    <row r="23" spans="1:32" ht="17.100000000000001" customHeight="1">
      <c r="A23" s="472"/>
      <c r="B23" s="452" t="s">
        <v>9</v>
      </c>
      <c r="C23" s="453"/>
      <c r="D23" s="128">
        <f>+'ANNEX C - Table 3.2'!D11-'ANNEX C - Table 3.3'!D11</f>
        <v>-1341.8071273146049</v>
      </c>
      <c r="E23" s="128">
        <f>+'ANNEX C - Table 3.2'!E11-'ANNEX C - Table 3.3'!E11</f>
        <v>66.054911964155778</v>
      </c>
      <c r="F23" s="128">
        <f>+'ANNEX C - Table 3.2'!F11-'ANNEX C - Table 3.3'!F11</f>
        <v>-458.06808446968148</v>
      </c>
      <c r="G23" s="132">
        <f>+'ANNEX C - Table 3.2'!G11-'ANNEX C - Table 3.3'!G11</f>
        <v>0</v>
      </c>
      <c r="H23" s="128">
        <f>+'ANNEX C - Table 3.2'!H11-'ANNEX C - Table 3.3'!H11</f>
        <v>-1857.6994909679995</v>
      </c>
      <c r="I23" s="128">
        <f>+'ANNEX C - Table 3.2'!I11-'ANNEX C - Table 3.3'!I11</f>
        <v>2533.3512232104208</v>
      </c>
      <c r="J23" s="128">
        <f>+'ANNEX C - Table 3.2'!J11-'ANNEX C - Table 3.3'!J11</f>
        <v>-1058.1685675777107</v>
      </c>
      <c r="K23" s="429">
        <f>+'ANNEX C - Table 3.2'!K11-'ANNEX C - Table 3.3'!K11</f>
        <v>423.01394465503239</v>
      </c>
      <c r="L23" s="155"/>
      <c r="M23" s="198"/>
      <c r="N23" s="198"/>
      <c r="O23" s="198"/>
      <c r="P23" s="198"/>
      <c r="Q23" s="198"/>
      <c r="R23" s="198"/>
      <c r="S23" s="198"/>
      <c r="T23" s="198"/>
      <c r="U23" s="198"/>
      <c r="V23" s="198"/>
      <c r="W23" s="198"/>
      <c r="X23" s="198"/>
      <c r="Y23" s="197"/>
      <c r="Z23" s="197"/>
      <c r="AA23" s="197"/>
      <c r="AB23" s="197"/>
      <c r="AC23" s="197"/>
      <c r="AD23" s="197"/>
      <c r="AE23" s="197"/>
      <c r="AF23" s="197"/>
    </row>
    <row r="24" spans="1:32" ht="17.100000000000001" customHeight="1">
      <c r="A24" s="472"/>
      <c r="B24" s="452" t="s">
        <v>10</v>
      </c>
      <c r="C24" s="453"/>
      <c r="D24" s="128">
        <f>+'ANNEX C - Table 3.2'!D12-'ANNEX C - Table 3.3'!D12</f>
        <v>125.20466648558023</v>
      </c>
      <c r="E24" s="128">
        <f>+'ANNEX C - Table 3.2'!E12-'ANNEX C - Table 3.3'!E12</f>
        <v>3.3648478402100004</v>
      </c>
      <c r="F24" s="429">
        <f>+'ANNEX C - Table 3.2'!F12-'ANNEX C - Table 3.3'!F12</f>
        <v>2236.6527314788505</v>
      </c>
      <c r="G24" s="128">
        <f>+'ANNEX C - Table 3.2'!G12-'ANNEX C - Table 3.3'!G12</f>
        <v>1857.6994909679995</v>
      </c>
      <c r="H24" s="429">
        <f>+'ANNEX C - Table 3.2'!H12-'ANNEX C - Table 3.3'!H12</f>
        <v>0</v>
      </c>
      <c r="I24" s="429">
        <f>+'ANNEX C - Table 3.2'!I12-'ANNEX C - Table 3.3'!I12</f>
        <v>0</v>
      </c>
      <c r="J24" s="429">
        <f>+'ANNEX C - Table 3.2'!J12-'ANNEX C - Table 3.3'!J12</f>
        <v>4222.9217367726415</v>
      </c>
      <c r="K24" s="429">
        <f>+'ANNEX C - Table 3.2'!K12-'ANNEX C - Table 3.3'!K12</f>
        <v>3644.0445357865583</v>
      </c>
      <c r="L24" s="155"/>
      <c r="M24" s="198"/>
      <c r="N24" s="198"/>
      <c r="O24" s="198"/>
      <c r="P24" s="198"/>
      <c r="Q24" s="198"/>
      <c r="S24" s="198"/>
      <c r="T24" s="198"/>
      <c r="U24" s="198"/>
      <c r="X24" s="198"/>
      <c r="Y24" s="197"/>
      <c r="Z24" s="197"/>
      <c r="AA24" s="197"/>
      <c r="AB24" s="197"/>
      <c r="AC24" s="197"/>
      <c r="AD24" s="197"/>
      <c r="AE24" s="197"/>
      <c r="AF24" s="197"/>
    </row>
    <row r="25" spans="1:32" ht="17.100000000000001" customHeight="1">
      <c r="A25" s="472"/>
      <c r="B25" s="452" t="s">
        <v>11</v>
      </c>
      <c r="C25" s="453"/>
      <c r="D25" s="128">
        <f>+'ANNEX C - Table 3.2'!D13-'ANNEX C - Table 3.3'!D13</f>
        <v>442.22562827132515</v>
      </c>
      <c r="E25" s="128">
        <f>+'ANNEX C - Table 3.2'!E13-'ANNEX C - Table 3.3'!E13</f>
        <v>-1149.6229701385646</v>
      </c>
      <c r="F25" s="128">
        <f>+'ANNEX C - Table 3.2'!F13-'ANNEX C - Table 3.3'!F13</f>
        <v>-4067.4530086162822</v>
      </c>
      <c r="G25" s="128">
        <f>+'ANNEX C - Table 3.2'!G13-'ANNEX C - Table 3.3'!G13</f>
        <v>-2533.3512232104208</v>
      </c>
      <c r="H25" s="429">
        <f>+'ANNEX C - Table 3.2'!H13-'ANNEX C - Table 3.3'!H13</f>
        <v>0</v>
      </c>
      <c r="I25" s="429">
        <f>+'ANNEX C - Table 3.2'!I13-'ANNEX C - Table 3.3'!I13</f>
        <v>0</v>
      </c>
      <c r="J25" s="429">
        <f>+'ANNEX C - Table 3.2'!J13-'ANNEX C - Table 3.3'!J13</f>
        <v>-7308.2015736939438</v>
      </c>
      <c r="K25" s="429">
        <f>+'ANNEX C - Table 3.2'!K13-'ANNEX C - Table 3.3'!K13</f>
        <v>0</v>
      </c>
      <c r="L25" s="155"/>
      <c r="M25" s="198"/>
      <c r="N25" s="198"/>
      <c r="O25" s="198"/>
      <c r="P25" s="198"/>
      <c r="Q25" s="198"/>
      <c r="R25" s="198"/>
      <c r="S25" s="198"/>
      <c r="T25" s="198"/>
      <c r="U25" s="198"/>
      <c r="Y25" s="197"/>
      <c r="Z25" s="197"/>
      <c r="AA25" s="197"/>
      <c r="AB25" s="197"/>
      <c r="AC25" s="197"/>
      <c r="AD25" s="197"/>
      <c r="AE25" s="197"/>
      <c r="AF25" s="197"/>
    </row>
    <row r="26" spans="1:32" ht="17.100000000000001" customHeight="1">
      <c r="A26" s="472"/>
      <c r="B26" s="452" t="s">
        <v>13</v>
      </c>
      <c r="C26" s="453"/>
      <c r="D26" s="128">
        <f>+'ANNEX C - Table 3.2'!D14-'ANNEX C - Table 3.3'!D14</f>
        <v>-2092.5480217555337</v>
      </c>
      <c r="E26" s="128">
        <f>+'ANNEX C - Table 3.2'!E14-'ANNEX C - Table 3.3'!E14</f>
        <v>4300.8438208652997</v>
      </c>
      <c r="F26" s="128">
        <f>+'ANNEX C - Table 3.2'!F14-'ANNEX C - Table 3.3'!F14</f>
        <v>-306.21188729978826</v>
      </c>
      <c r="G26" s="128">
        <f>+'ANNEX C - Table 3.2'!G14-'ANNEX C - Table 3.3'!G14</f>
        <v>-423.01394465503239</v>
      </c>
      <c r="H26" s="128">
        <f>+'ANNEX C - Table 3.2'!H14-'ANNEX C - Table 3.3'!H14</f>
        <v>-3644.0445357865583</v>
      </c>
      <c r="I26" s="429">
        <f>+'ANNEX C - Table 3.2'!I14-'ANNEX C - Table 3.3'!I14</f>
        <v>0</v>
      </c>
      <c r="J26" s="128">
        <f>+'ANNEX C - Table 3.2'!J14-'ANNEX C - Table 3.3'!J14</f>
        <v>-2164.9745686316128</v>
      </c>
      <c r="K26" s="131">
        <f>+'ANNEX C - Table 3.2'!K14-'ANNEX C - Table 3.3'!K14</f>
        <v>0</v>
      </c>
      <c r="L26" s="155"/>
      <c r="M26" s="198"/>
      <c r="N26" s="198"/>
      <c r="O26" s="198"/>
      <c r="P26" s="198"/>
      <c r="Q26" s="198"/>
      <c r="R26" s="198"/>
      <c r="S26" s="198"/>
      <c r="T26" s="198"/>
      <c r="U26" s="198"/>
      <c r="V26" s="198"/>
      <c r="X26" s="198"/>
      <c r="Y26" s="197"/>
      <c r="Z26" s="197"/>
      <c r="AA26" s="197"/>
      <c r="AB26" s="197"/>
      <c r="AC26" s="197"/>
      <c r="AD26" s="197"/>
      <c r="AE26" s="197"/>
      <c r="AF26" s="197"/>
    </row>
    <row r="27" spans="1:32" ht="17.100000000000001" customHeight="1">
      <c r="A27" s="123"/>
      <c r="B27" s="452" t="s">
        <v>16</v>
      </c>
      <c r="C27" s="453"/>
      <c r="D27" s="199">
        <f>+'ANNEX C - Table 3.2'!D15-'ANNEX C - Table 3.3'!D15</f>
        <v>-3913.6872948636246</v>
      </c>
      <c r="E27" s="199">
        <f>+'ANNEX C - Table 3.2'!E15-'ANNEX C - Table 3.3'!E15</f>
        <v>728.67268635250002</v>
      </c>
      <c r="F27" s="199">
        <f>+'ANNEX C - Table 3.2'!F15-'ANNEX C - Table 3.3'!F15</f>
        <v>943.65011582208535</v>
      </c>
      <c r="G27" s="199">
        <f>+'ANNEX C - Table 3.2'!G15-'ANNEX C - Table 3.3'!G15</f>
        <v>635.15462292267875</v>
      </c>
      <c r="H27" s="199">
        <f>+'ANNEX C - Table 3.2'!H15-'ANNEX C - Table 3.3'!H15</f>
        <v>-7866.9662725591988</v>
      </c>
      <c r="I27" s="134">
        <f>+'ANNEX C - Table 3.2'!I15-'ANNEX C - Table 3.3'!I15</f>
        <v>7308.2015736939438</v>
      </c>
      <c r="J27" s="134">
        <f>+'ANNEX C - Table 3.2'!J15-'ANNEX C - Table 3.3'!J15</f>
        <v>-2164.9745686316164</v>
      </c>
      <c r="K27" s="134">
        <f>+'ANNEX C - Table 3.2'!K15-'ANNEX C - Table 3.3'!K15</f>
        <v>2164.9745686316128</v>
      </c>
      <c r="L27" s="155"/>
      <c r="M27" s="198"/>
      <c r="N27" s="198"/>
      <c r="O27" s="198"/>
      <c r="P27" s="198"/>
      <c r="Q27" s="198"/>
      <c r="R27" s="198"/>
      <c r="S27" s="198"/>
      <c r="T27" s="198"/>
      <c r="U27" s="198"/>
      <c r="V27" s="198"/>
      <c r="W27" s="198"/>
      <c r="X27" s="198"/>
      <c r="Y27" s="197"/>
      <c r="Z27" s="197"/>
      <c r="AA27" s="197"/>
      <c r="AB27" s="197"/>
      <c r="AC27" s="197"/>
      <c r="AD27" s="197"/>
      <c r="AE27" s="197"/>
      <c r="AF27" s="197"/>
    </row>
    <row r="28" spans="1:32" s="177" customFormat="1" ht="12.75" customHeight="1">
      <c r="J28" s="155"/>
    </row>
    <row r="29" spans="1:32" s="192" customFormat="1" ht="18" customHeight="1">
      <c r="A29" s="190"/>
      <c r="B29" s="191"/>
      <c r="C29" s="162"/>
      <c r="D29" s="464" t="s">
        <v>102</v>
      </c>
      <c r="E29" s="464"/>
      <c r="F29" s="464"/>
      <c r="G29" s="464"/>
      <c r="H29" s="464"/>
      <c r="I29" s="464"/>
      <c r="J29" s="464"/>
      <c r="K29" s="464"/>
      <c r="L29" s="190"/>
      <c r="N29" s="125" t="s">
        <v>107</v>
      </c>
      <c r="O29" s="362">
        <f ca="1">NOW()</f>
        <v>44383.44200451389</v>
      </c>
    </row>
    <row r="30" spans="1:32" s="192" customFormat="1" ht="18" customHeight="1">
      <c r="A30" s="190"/>
      <c r="B30" s="200"/>
      <c r="C30" s="201"/>
      <c r="D30" s="464" t="s">
        <v>4</v>
      </c>
      <c r="E30" s="464"/>
      <c r="F30" s="464"/>
      <c r="G30" s="464"/>
      <c r="H30" s="464"/>
      <c r="I30" s="464"/>
      <c r="J30" s="464"/>
      <c r="K30" s="464"/>
      <c r="L30" s="190"/>
      <c r="O30" s="125" t="s">
        <v>108</v>
      </c>
    </row>
    <row r="31" spans="1:32" ht="20.100000000000001" customHeight="1">
      <c r="A31" s="123"/>
      <c r="B31" s="538" t="s">
        <v>94</v>
      </c>
      <c r="C31" s="538"/>
      <c r="D31" s="194" t="s">
        <v>6</v>
      </c>
      <c r="E31" s="194" t="s">
        <v>7</v>
      </c>
      <c r="F31" s="194" t="s">
        <v>8</v>
      </c>
      <c r="G31" s="194" t="s">
        <v>9</v>
      </c>
      <c r="H31" s="194" t="s">
        <v>10</v>
      </c>
      <c r="I31" s="194" t="s">
        <v>11</v>
      </c>
      <c r="J31" s="163" t="s">
        <v>12</v>
      </c>
      <c r="K31" s="195" t="s">
        <v>13</v>
      </c>
      <c r="L31" s="196"/>
      <c r="M31" s="197"/>
      <c r="N31" s="197"/>
      <c r="O31" s="197"/>
      <c r="P31" s="197"/>
      <c r="Q31" s="197"/>
      <c r="R31" s="197"/>
      <c r="S31" s="197"/>
    </row>
    <row r="32" spans="1:32" ht="17.100000000000001" customHeight="1">
      <c r="A32" s="472"/>
      <c r="B32" s="452" t="s">
        <v>6</v>
      </c>
      <c r="C32" s="453"/>
      <c r="D32" s="132">
        <f>+'ANNEX C - Table 3.2'!D20-'ANNEX C - Table 3.3'!D20</f>
        <v>0</v>
      </c>
      <c r="E32" s="128">
        <f>+'ANNEX C - Table 3.2'!E20-'ANNEX C - Table 3.3'!E20</f>
        <v>-383.93008474481883</v>
      </c>
      <c r="F32" s="128">
        <f>+'ANNEX C - Table 3.2'!F20-'ANNEX C - Table 3.3'!F20</f>
        <v>1422.8005414589754</v>
      </c>
      <c r="G32" s="128">
        <f>+'ANNEX C - Table 3.2'!G20-'ANNEX C - Table 3.3'!G20</f>
        <v>1399.3267331733909</v>
      </c>
      <c r="H32" s="128">
        <f>+'ANNEX C - Table 3.2'!H20-'ANNEX C - Table 3.3'!H20</f>
        <v>-120.21382673520573</v>
      </c>
      <c r="I32" s="128">
        <f>+'ANNEX C - Table 3.2'!I20-'ANNEX C - Table 3.3'!I20</f>
        <v>-456.12056919374999</v>
      </c>
      <c r="J32" s="128">
        <f>+'ANNEX C - Table 3.2'!J20-'ANNEX C - Table 3.3'!J20</f>
        <v>1861.8627939585922</v>
      </c>
      <c r="K32" s="429">
        <f>+'ANNEX C - Table 3.2'!K20-'ANNEX C - Table 3.3'!K20</f>
        <v>2034.0850349707785</v>
      </c>
      <c r="L32" s="155"/>
      <c r="M32" s="198"/>
      <c r="N32" s="198"/>
      <c r="O32" s="198"/>
      <c r="P32" s="198"/>
      <c r="Q32" s="198"/>
      <c r="R32" s="198"/>
      <c r="S32" s="198"/>
      <c r="T32" s="198"/>
      <c r="U32" s="198"/>
      <c r="W32" s="198"/>
      <c r="X32" s="198"/>
      <c r="Y32" s="197"/>
      <c r="Z32" s="197"/>
      <c r="AA32" s="197"/>
      <c r="AB32" s="197"/>
      <c r="AC32" s="197"/>
      <c r="AD32" s="197"/>
      <c r="AE32" s="197"/>
      <c r="AF32" s="197"/>
    </row>
    <row r="33" spans="1:32" ht="17.100000000000001" customHeight="1">
      <c r="A33" s="472"/>
      <c r="B33" s="452" t="s">
        <v>7</v>
      </c>
      <c r="C33" s="453"/>
      <c r="D33" s="128">
        <f>+'ANNEX C - Table 3.2'!D21-'ANNEX C - Table 3.3'!D21</f>
        <v>383.93008474481883</v>
      </c>
      <c r="E33" s="131">
        <f>+'ANNEX C - Table 3.2'!E21-'ANNEX C - Table 3.3'!E21</f>
        <v>0</v>
      </c>
      <c r="F33" s="128">
        <f>+'ANNEX C - Table 3.2'!F21-'ANNEX C - Table 3.3'!F21</f>
        <v>2160.9252016533997</v>
      </c>
      <c r="G33" s="128">
        <f>+'ANNEX C - Table 3.2'!G21-'ANNEX C - Table 3.3'!G21</f>
        <v>-68.958605148067704</v>
      </c>
      <c r="H33" s="128">
        <f>+'ANNEX C - Table 3.2'!H21-'ANNEX C - Table 3.3'!H21</f>
        <v>-3.0524641529000003</v>
      </c>
      <c r="I33" s="128">
        <f>+'ANNEX C - Table 3.2'!I21-'ANNEX C - Table 3.3'!I21</f>
        <v>1140.5494496228687</v>
      </c>
      <c r="J33" s="128">
        <f>+'ANNEX C - Table 3.2'!J21-'ANNEX C - Table 3.3'!J21</f>
        <v>3613.3936667201201</v>
      </c>
      <c r="K33" s="429">
        <f>+'ANNEX C - Table 3.2'!K21-'ANNEX C - Table 3.3'!K21</f>
        <v>-4255.39265641569</v>
      </c>
      <c r="L33" s="155"/>
      <c r="M33" s="198"/>
      <c r="N33" s="198"/>
      <c r="O33" s="198"/>
      <c r="P33" s="198"/>
      <c r="Q33" s="198"/>
      <c r="R33" s="198"/>
      <c r="S33" s="198"/>
      <c r="T33" s="198"/>
      <c r="U33" s="198"/>
      <c r="V33" s="198"/>
      <c r="W33" s="198"/>
      <c r="X33" s="198"/>
      <c r="Y33" s="197"/>
      <c r="Z33" s="197"/>
      <c r="AA33" s="197"/>
      <c r="AB33" s="197"/>
      <c r="AC33" s="197"/>
      <c r="AD33" s="197"/>
      <c r="AE33" s="197"/>
      <c r="AF33" s="197"/>
    </row>
    <row r="34" spans="1:32" ht="17.100000000000001" customHeight="1">
      <c r="A34" s="472"/>
      <c r="B34" s="452" t="s">
        <v>8</v>
      </c>
      <c r="C34" s="453"/>
      <c r="D34" s="128">
        <f>+'ANNEX C - Table 3.2'!D22-'ANNEX C - Table 3.3'!D22</f>
        <v>-1422.8005414589754</v>
      </c>
      <c r="E34" s="128">
        <f>+'ANNEX C - Table 3.2'!E22-'ANNEX C - Table 3.3'!E22</f>
        <v>-2160.9252016533997</v>
      </c>
      <c r="F34" s="132">
        <f>+'ANNEX C - Table 3.2'!F22-'ANNEX C - Table 3.3'!F22</f>
        <v>0</v>
      </c>
      <c r="G34" s="128">
        <f>+'ANNEX C - Table 3.2'!G22-'ANNEX C - Table 3.3'!G22</f>
        <v>486.80780304996244</v>
      </c>
      <c r="H34" s="128">
        <f>+'ANNEX C - Table 3.2'!H22-'ANNEX C - Table 3.3'!H22</f>
        <v>-2260.4119093390668</v>
      </c>
      <c r="I34" s="128">
        <f>+'ANNEX C - Table 3.2'!I22-'ANNEX C - Table 3.3'!I22</f>
        <v>4084.7294304946099</v>
      </c>
      <c r="J34" s="128">
        <f>+'ANNEX C - Table 3.2'!J22-'ANNEX C - Table 3.3'!J22</f>
        <v>-1272.6004189068663</v>
      </c>
      <c r="K34" s="429">
        <f>+'ANNEX C - Table 3.2'!K22-'ANNEX C - Table 3.3'!K22</f>
        <v>219.29619389141817</v>
      </c>
      <c r="L34" s="155"/>
      <c r="M34" s="198"/>
      <c r="N34" s="198"/>
      <c r="O34" s="198"/>
      <c r="P34" s="198"/>
      <c r="Q34" s="198"/>
      <c r="R34" s="198"/>
      <c r="S34" s="198"/>
      <c r="T34" s="198"/>
      <c r="U34" s="198"/>
      <c r="V34" s="198"/>
      <c r="W34" s="198"/>
      <c r="X34" s="198"/>
      <c r="Y34" s="197"/>
      <c r="Z34" s="197"/>
      <c r="AA34" s="197"/>
      <c r="AB34" s="197"/>
      <c r="AC34" s="197"/>
      <c r="AD34" s="197"/>
      <c r="AE34" s="197"/>
      <c r="AF34" s="197"/>
    </row>
    <row r="35" spans="1:32" ht="17.100000000000001" customHeight="1">
      <c r="A35" s="472"/>
      <c r="B35" s="452" t="s">
        <v>9</v>
      </c>
      <c r="C35" s="453"/>
      <c r="D35" s="128">
        <f>+'ANNEX C - Table 3.2'!D23-'ANNEX C - Table 3.3'!D23</f>
        <v>-1399.3267331733909</v>
      </c>
      <c r="E35" s="128">
        <f>+'ANNEX C - Table 3.2'!E23-'ANNEX C - Table 3.3'!E23</f>
        <v>68.958605148067704</v>
      </c>
      <c r="F35" s="128">
        <f>+'ANNEX C - Table 3.2'!F23-'ANNEX C - Table 3.3'!F23</f>
        <v>-486.80780304996244</v>
      </c>
      <c r="G35" s="132">
        <f>+'ANNEX C - Table 3.2'!G23-'ANNEX C - Table 3.3'!G23</f>
        <v>0</v>
      </c>
      <c r="H35" s="128">
        <f>+'ANNEX C - Table 3.2'!H23-'ANNEX C - Table 3.3'!H23</f>
        <v>-1879.0270363349237</v>
      </c>
      <c r="I35" s="128">
        <f>+'ANNEX C - Table 3.2'!I23-'ANNEX C - Table 3.3'!I23</f>
        <v>2559.911832600495</v>
      </c>
      <c r="J35" s="128">
        <f>+'ANNEX C - Table 3.2'!J23-'ANNEX C - Table 3.3'!J23</f>
        <v>-1136.291134809715</v>
      </c>
      <c r="K35" s="429">
        <f>+'ANNEX C - Table 3.2'!K23-'ANNEX C - Table 3.3'!K23</f>
        <v>421.54480400488399</v>
      </c>
      <c r="L35" s="155"/>
      <c r="M35" s="198"/>
      <c r="N35" s="198"/>
      <c r="O35" s="198"/>
      <c r="P35" s="198"/>
      <c r="Q35" s="198"/>
      <c r="R35" s="198"/>
      <c r="S35" s="198"/>
      <c r="T35" s="198"/>
      <c r="U35" s="198"/>
      <c r="V35" s="198"/>
      <c r="W35" s="198"/>
      <c r="X35" s="198"/>
      <c r="Y35" s="197"/>
      <c r="Z35" s="197"/>
      <c r="AA35" s="197"/>
      <c r="AB35" s="197"/>
      <c r="AC35" s="197"/>
      <c r="AD35" s="197"/>
      <c r="AE35" s="197"/>
      <c r="AF35" s="197"/>
    </row>
    <row r="36" spans="1:32" ht="17.100000000000001" customHeight="1">
      <c r="A36" s="472"/>
      <c r="B36" s="452" t="s">
        <v>10</v>
      </c>
      <c r="C36" s="453"/>
      <c r="D36" s="128">
        <f>+'ANNEX C - Table 3.2'!D24-'ANNEX C - Table 3.3'!D24</f>
        <v>120.21382673520573</v>
      </c>
      <c r="E36" s="128">
        <f>+'ANNEX C - Table 3.2'!E24-'ANNEX C - Table 3.3'!E24</f>
        <v>3.0524641529000003</v>
      </c>
      <c r="F36" s="429">
        <f>+'ANNEX C - Table 3.2'!F24-'ANNEX C - Table 3.3'!F24</f>
        <v>2260.4119093390668</v>
      </c>
      <c r="G36" s="128">
        <f>+'ANNEX C - Table 3.2'!G24-'ANNEX C - Table 3.3'!G24</f>
        <v>1879.0270363349237</v>
      </c>
      <c r="H36" s="429">
        <f>+'ANNEX C - Table 3.2'!H24-'ANNEX C - Table 3.3'!H24</f>
        <v>0</v>
      </c>
      <c r="I36" s="429">
        <f>+'ANNEX C - Table 3.2'!I24-'ANNEX C - Table 3.3'!I24</f>
        <v>0</v>
      </c>
      <c r="J36" s="429">
        <f>+'ANNEX C - Table 3.2'!J24-'ANNEX C - Table 3.3'!J24</f>
        <v>4262.7052365620966</v>
      </c>
      <c r="K36" s="429">
        <f>+'ANNEX C - Table 3.2'!K24-'ANNEX C - Table 3.3'!K24</f>
        <v>3664.9527133554079</v>
      </c>
      <c r="L36" s="155"/>
      <c r="M36" s="198"/>
      <c r="N36" s="198"/>
      <c r="O36" s="198"/>
      <c r="P36" s="198"/>
      <c r="Q36" s="198"/>
      <c r="S36" s="198"/>
      <c r="T36" s="198"/>
      <c r="U36" s="198"/>
      <c r="X36" s="198"/>
      <c r="Y36" s="197"/>
      <c r="Z36" s="197"/>
      <c r="AA36" s="197"/>
      <c r="AB36" s="197"/>
      <c r="AC36" s="197"/>
      <c r="AD36" s="197"/>
      <c r="AE36" s="197"/>
      <c r="AF36" s="197"/>
    </row>
    <row r="37" spans="1:32" ht="17.100000000000001" customHeight="1">
      <c r="A37" s="472"/>
      <c r="B37" s="452" t="s">
        <v>11</v>
      </c>
      <c r="C37" s="453"/>
      <c r="D37" s="128">
        <f>+'ANNEX C - Table 3.2'!D25-'ANNEX C - Table 3.3'!D25</f>
        <v>456.12056919374999</v>
      </c>
      <c r="E37" s="128">
        <f>+'ANNEX C - Table 3.2'!E25-'ANNEX C - Table 3.3'!E25</f>
        <v>-1140.5494496228687</v>
      </c>
      <c r="F37" s="128">
        <f>+'ANNEX C - Table 3.2'!F25-'ANNEX C - Table 3.3'!F25</f>
        <v>-4084.7294304946099</v>
      </c>
      <c r="G37" s="128">
        <f>+'ANNEX C - Table 3.2'!G25-'ANNEX C - Table 3.3'!G25</f>
        <v>-2559.911832600495</v>
      </c>
      <c r="H37" s="429">
        <f>+'ANNEX C - Table 3.2'!H25-'ANNEX C - Table 3.3'!H25</f>
        <v>0</v>
      </c>
      <c r="I37" s="429">
        <f>+'ANNEX C - Table 3.2'!I25-'ANNEX C - Table 3.3'!I25</f>
        <v>0</v>
      </c>
      <c r="J37" s="429">
        <f>+'ANNEX C - Table 3.2'!J25-'ANNEX C - Table 3.3'!J25</f>
        <v>-7329.0701435242245</v>
      </c>
      <c r="K37" s="429">
        <f>+'ANNEX C - Table 3.2'!K25-'ANNEX C - Table 3.3'!K25</f>
        <v>0</v>
      </c>
      <c r="L37" s="155"/>
      <c r="M37" s="198"/>
      <c r="N37" s="198"/>
      <c r="O37" s="198"/>
      <c r="P37" s="198"/>
      <c r="Q37" s="198"/>
      <c r="R37" s="198"/>
      <c r="S37" s="198"/>
      <c r="T37" s="198"/>
      <c r="U37" s="198"/>
      <c r="Y37" s="197"/>
      <c r="Z37" s="197"/>
      <c r="AA37" s="197"/>
      <c r="AB37" s="197"/>
      <c r="AC37" s="197"/>
      <c r="AD37" s="197"/>
      <c r="AE37" s="197"/>
      <c r="AF37" s="197"/>
    </row>
    <row r="38" spans="1:32" ht="17.100000000000001" customHeight="1">
      <c r="A38" s="472"/>
      <c r="B38" s="452" t="s">
        <v>13</v>
      </c>
      <c r="C38" s="453"/>
      <c r="D38" s="128">
        <f>+'ANNEX C - Table 3.2'!D26-'ANNEX C - Table 3.3'!D26</f>
        <v>-2034.0850349707785</v>
      </c>
      <c r="E38" s="128">
        <f>+'ANNEX C - Table 3.2'!E26-'ANNEX C - Table 3.3'!E26</f>
        <v>4255.39265641569</v>
      </c>
      <c r="F38" s="128">
        <f>+'ANNEX C - Table 3.2'!F26-'ANNEX C - Table 3.3'!F26</f>
        <v>-219.29619389141817</v>
      </c>
      <c r="G38" s="128">
        <f>+'ANNEX C - Table 3.2'!G26-'ANNEX C - Table 3.3'!G26</f>
        <v>-421.54480400488399</v>
      </c>
      <c r="H38" s="128">
        <f>+'ANNEX C - Table 3.2'!H26-'ANNEX C - Table 3.3'!H26</f>
        <v>-3664.9527133554079</v>
      </c>
      <c r="I38" s="429">
        <f>+'ANNEX C - Table 3.2'!I26-'ANNEX C - Table 3.3'!I26</f>
        <v>0</v>
      </c>
      <c r="J38" s="128">
        <f>+'ANNEX C - Table 3.2'!J26-'ANNEX C - Table 3.3'!J26</f>
        <v>-2084.4860898068</v>
      </c>
      <c r="K38" s="131">
        <f>+'ANNEX C - Table 3.2'!K26-'ANNEX C - Table 3.3'!K26</f>
        <v>0</v>
      </c>
      <c r="L38" s="155"/>
      <c r="M38" s="198"/>
      <c r="N38" s="198"/>
      <c r="O38" s="198"/>
      <c r="P38" s="198"/>
      <c r="Q38" s="198"/>
      <c r="R38" s="198"/>
      <c r="S38" s="198"/>
      <c r="T38" s="198"/>
      <c r="U38" s="198"/>
      <c r="V38" s="198"/>
      <c r="X38" s="198"/>
      <c r="Y38" s="197"/>
      <c r="Z38" s="197"/>
      <c r="AA38" s="197"/>
      <c r="AB38" s="197"/>
      <c r="AC38" s="197"/>
      <c r="AD38" s="197"/>
      <c r="AE38" s="197"/>
      <c r="AF38" s="197"/>
    </row>
    <row r="39" spans="1:32" ht="17.100000000000001" customHeight="1">
      <c r="A39" s="123"/>
      <c r="B39" s="452" t="s">
        <v>16</v>
      </c>
      <c r="C39" s="453"/>
      <c r="D39" s="199">
        <f>+'ANNEX C - Table 3.2'!D27-'ANNEX C - Table 3.3'!D27</f>
        <v>-3895.9478289293702</v>
      </c>
      <c r="E39" s="199">
        <f>+'ANNEX C - Table 3.2'!E27-'ANNEX C - Table 3.3'!E27</f>
        <v>641.99898969556943</v>
      </c>
      <c r="F39" s="199">
        <f>+'ANNEX C - Table 3.2'!F27-'ANNEX C - Table 3.3'!F27</f>
        <v>1053.3042250154504</v>
      </c>
      <c r="G39" s="199">
        <f>+'ANNEX C - Table 3.2'!G27-'ANNEX C - Table 3.3'!G27</f>
        <v>714.7463308048309</v>
      </c>
      <c r="H39" s="199">
        <f>+'ANNEX C - Table 3.2'!H27-'ANNEX C - Table 3.3'!H27</f>
        <v>-7927.6579499175059</v>
      </c>
      <c r="I39" s="134">
        <f>+'ANNEX C - Table 3.2'!I27-'ANNEX C - Table 3.3'!I27</f>
        <v>7329.0701435242245</v>
      </c>
      <c r="J39" s="134">
        <f>+'ANNEX C - Table 3.2'!J27-'ANNEX C - Table 3.3'!J27</f>
        <v>-2084.4860898067927</v>
      </c>
      <c r="K39" s="134">
        <f>+'ANNEX C - Table 3.2'!K27-'ANNEX C - Table 3.3'!K27</f>
        <v>2084.4860898067982</v>
      </c>
      <c r="L39" s="155"/>
      <c r="M39" s="198"/>
      <c r="N39" s="198"/>
      <c r="O39" s="198"/>
      <c r="P39" s="198"/>
      <c r="Q39" s="198"/>
      <c r="R39" s="198"/>
      <c r="S39" s="198"/>
      <c r="T39" s="198"/>
      <c r="U39" s="198"/>
      <c r="V39" s="198"/>
      <c r="W39" s="198"/>
      <c r="X39" s="198"/>
      <c r="Y39" s="197"/>
      <c r="Z39" s="197"/>
      <c r="AA39" s="197"/>
      <c r="AB39" s="197"/>
      <c r="AC39" s="197"/>
      <c r="AD39" s="197"/>
      <c r="AE39" s="197"/>
      <c r="AF39" s="197"/>
    </row>
    <row r="40" spans="1:32" s="177" customFormat="1" ht="12.75" customHeight="1">
      <c r="B40" s="157"/>
      <c r="C40" s="202"/>
      <c r="D40" s="203"/>
      <c r="E40" s="203"/>
      <c r="F40" s="203"/>
      <c r="G40" s="203"/>
      <c r="H40" s="203"/>
      <c r="I40" s="203"/>
      <c r="J40" s="155"/>
      <c r="K40" s="203"/>
    </row>
    <row r="41" spans="1:32" s="192" customFormat="1" ht="18" customHeight="1">
      <c r="A41" s="190"/>
      <c r="B41" s="191"/>
      <c r="C41" s="204"/>
      <c r="D41" s="464" t="s">
        <v>103</v>
      </c>
      <c r="E41" s="464"/>
      <c r="F41" s="464"/>
      <c r="G41" s="464"/>
      <c r="H41" s="464"/>
      <c r="I41" s="464"/>
      <c r="J41" s="464"/>
      <c r="K41" s="464"/>
      <c r="L41" s="190"/>
      <c r="N41" s="125" t="s">
        <v>107</v>
      </c>
      <c r="O41" s="362">
        <f ca="1">NOW()</f>
        <v>44383.44200451389</v>
      </c>
    </row>
    <row r="42" spans="1:32" s="192" customFormat="1" ht="18" customHeight="1">
      <c r="A42" s="190"/>
      <c r="B42" s="200"/>
      <c r="C42" s="205"/>
      <c r="D42" s="464" t="s">
        <v>4</v>
      </c>
      <c r="E42" s="464"/>
      <c r="F42" s="464"/>
      <c r="G42" s="464"/>
      <c r="H42" s="464"/>
      <c r="I42" s="464"/>
      <c r="J42" s="464"/>
      <c r="K42" s="464"/>
      <c r="L42" s="190"/>
      <c r="O42" s="125" t="s">
        <v>108</v>
      </c>
    </row>
    <row r="43" spans="1:32" ht="20.100000000000001" customHeight="1">
      <c r="A43" s="123"/>
      <c r="B43" s="538" t="s">
        <v>94</v>
      </c>
      <c r="C43" s="538"/>
      <c r="D43" s="194" t="s">
        <v>6</v>
      </c>
      <c r="E43" s="194" t="s">
        <v>7</v>
      </c>
      <c r="F43" s="194" t="s">
        <v>8</v>
      </c>
      <c r="G43" s="194" t="s">
        <v>9</v>
      </c>
      <c r="H43" s="194" t="s">
        <v>10</v>
      </c>
      <c r="I43" s="194" t="s">
        <v>11</v>
      </c>
      <c r="J43" s="163" t="s">
        <v>12</v>
      </c>
      <c r="K43" s="195" t="s">
        <v>13</v>
      </c>
    </row>
    <row r="44" spans="1:32" ht="17.100000000000001" customHeight="1">
      <c r="A44" s="472"/>
      <c r="B44" s="452" t="s">
        <v>6</v>
      </c>
      <c r="C44" s="453"/>
      <c r="D44" s="132">
        <f>+'ANNEX C - Table 3.2'!D32-'ANNEX C - Table 3.3'!D32</f>
        <v>0</v>
      </c>
      <c r="E44" s="128">
        <f>+'ANNEX C - Table 3.2'!E32-'ANNEX C - Table 3.3'!E32</f>
        <v>-222.81511287849503</v>
      </c>
      <c r="F44" s="128">
        <f>+'ANNEX C - Table 3.2'!F32-'ANNEX C - Table 3.3'!F32</f>
        <v>1419.1343204187503</v>
      </c>
      <c r="G44" s="128">
        <f>+'ANNEX C - Table 3.2'!G32-'ANNEX C - Table 3.3'!G32</f>
        <v>1447.2231102217697</v>
      </c>
      <c r="H44" s="128">
        <f>+'ANNEX C - Table 3.2'!H32-'ANNEX C - Table 3.3'!H32</f>
        <v>-127.84405380584003</v>
      </c>
      <c r="I44" s="128">
        <f>+'ANNEX C - Table 3.2'!I32-'ANNEX C - Table 3.3'!I32</f>
        <v>-474.62346754682505</v>
      </c>
      <c r="J44" s="128">
        <f>+'ANNEX C - Table 3.2'!J32-'ANNEX C - Table 3.3'!J32</f>
        <v>2041.0747964093589</v>
      </c>
      <c r="K44" s="429">
        <f>+'ANNEX C - Table 3.2'!K32-'ANNEX C - Table 3.3'!K32</f>
        <v>2083.018599425639</v>
      </c>
      <c r="L44" s="196"/>
      <c r="M44" s="197"/>
      <c r="N44" s="197"/>
      <c r="O44" s="197"/>
      <c r="P44" s="197"/>
      <c r="Q44" s="197"/>
      <c r="R44" s="198"/>
      <c r="S44" s="198"/>
      <c r="T44" s="198"/>
      <c r="U44" s="198"/>
      <c r="W44" s="198"/>
      <c r="X44" s="198"/>
      <c r="Y44" s="197"/>
      <c r="Z44" s="197"/>
    </row>
    <row r="45" spans="1:32" ht="17.100000000000001" customHeight="1">
      <c r="A45" s="472"/>
      <c r="B45" s="452" t="s">
        <v>7</v>
      </c>
      <c r="C45" s="453"/>
      <c r="D45" s="128">
        <f>+'ANNEX C - Table 3.2'!D33-'ANNEX C - Table 3.3'!D33</f>
        <v>222.81511287849503</v>
      </c>
      <c r="E45" s="131">
        <f>+'ANNEX C - Table 3.2'!E33-'ANNEX C - Table 3.3'!E33</f>
        <v>0</v>
      </c>
      <c r="F45" s="128">
        <f>+'ANNEX C - Table 3.2'!F33-'ANNEX C - Table 3.3'!F33</f>
        <v>2376.6147456818103</v>
      </c>
      <c r="G45" s="128">
        <f>+'ANNEX C - Table 3.2'!G33-'ANNEX C - Table 3.3'!G33</f>
        <v>-68.12907901206502</v>
      </c>
      <c r="H45" s="128">
        <f>+'ANNEX C - Table 3.2'!H33-'ANNEX C - Table 3.3'!H33</f>
        <v>-2.9158533381600003</v>
      </c>
      <c r="I45" s="128">
        <f>+'ANNEX C - Table 3.2'!I33-'ANNEX C - Table 3.3'!I33</f>
        <v>1137.8484624075902</v>
      </c>
      <c r="J45" s="128">
        <f>+'ANNEX C - Table 3.2'!J33-'ANNEX C - Table 3.3'!J33</f>
        <v>3666.2333886176702</v>
      </c>
      <c r="K45" s="429">
        <f>+'ANNEX C - Table 3.2'!K33-'ANNEX C - Table 3.3'!K33</f>
        <v>-4337.1856954529194</v>
      </c>
      <c r="L45" s="196"/>
      <c r="M45" s="197"/>
      <c r="N45" s="197"/>
      <c r="O45" s="197"/>
      <c r="P45" s="197"/>
      <c r="Q45" s="197"/>
      <c r="R45" s="198"/>
      <c r="S45" s="198"/>
      <c r="T45" s="198"/>
      <c r="U45" s="198"/>
      <c r="V45" s="198"/>
      <c r="W45" s="198"/>
      <c r="X45" s="198"/>
      <c r="Y45" s="197"/>
      <c r="Z45" s="197"/>
    </row>
    <row r="46" spans="1:32" ht="17.100000000000001" customHeight="1">
      <c r="A46" s="472"/>
      <c r="B46" s="452" t="s">
        <v>8</v>
      </c>
      <c r="C46" s="453"/>
      <c r="D46" s="128">
        <f>+'ANNEX C - Table 3.2'!D34-'ANNEX C - Table 3.3'!D34</f>
        <v>-1419.1343204187503</v>
      </c>
      <c r="E46" s="128">
        <f>+'ANNEX C - Table 3.2'!E34-'ANNEX C - Table 3.3'!E34</f>
        <v>-2376.6147456818103</v>
      </c>
      <c r="F46" s="132">
        <f>+'ANNEX C - Table 3.2'!F34-'ANNEX C - Table 3.3'!F34</f>
        <v>0</v>
      </c>
      <c r="G46" s="128">
        <f>+'ANNEX C - Table 3.2'!G34-'ANNEX C - Table 3.3'!G34</f>
        <v>442.00115490833036</v>
      </c>
      <c r="H46" s="128">
        <f>+'ANNEX C - Table 3.2'!H34-'ANNEX C - Table 3.3'!H34</f>
        <v>-2223.4646633868279</v>
      </c>
      <c r="I46" s="128">
        <f>+'ANNEX C - Table 3.2'!I34-'ANNEX C - Table 3.3'!I34</f>
        <v>4198.7609559369503</v>
      </c>
      <c r="J46" s="128">
        <f>+'ANNEX C - Table 3.2'!J34-'ANNEX C - Table 3.3'!J34</f>
        <v>-1378.4516186421097</v>
      </c>
      <c r="K46" s="429">
        <f>+'ANNEX C - Table 3.2'!K34-'ANNEX C - Table 3.3'!K34</f>
        <v>247.77469121427316</v>
      </c>
      <c r="L46" s="196"/>
      <c r="M46" s="206"/>
      <c r="N46" s="206"/>
      <c r="O46" s="206"/>
      <c r="P46" s="206"/>
      <c r="Q46" s="206"/>
      <c r="R46" s="198"/>
      <c r="S46" s="198"/>
      <c r="T46" s="198"/>
      <c r="U46" s="198"/>
      <c r="V46" s="198"/>
      <c r="W46" s="198"/>
      <c r="X46" s="198"/>
      <c r="Y46" s="197"/>
      <c r="Z46" s="197"/>
    </row>
    <row r="47" spans="1:32" ht="17.100000000000001" customHeight="1">
      <c r="A47" s="472"/>
      <c r="B47" s="452" t="s">
        <v>9</v>
      </c>
      <c r="C47" s="453"/>
      <c r="D47" s="128">
        <f>+'ANNEX C - Table 3.2'!D35-'ANNEX C - Table 3.3'!D35</f>
        <v>-1447.2231102217697</v>
      </c>
      <c r="E47" s="128">
        <f>+'ANNEX C - Table 3.2'!E35-'ANNEX C - Table 3.3'!E35</f>
        <v>68.12907901206502</v>
      </c>
      <c r="F47" s="128">
        <f>+'ANNEX C - Table 3.2'!F35-'ANNEX C - Table 3.3'!F35</f>
        <v>-442.00115490833036</v>
      </c>
      <c r="G47" s="132">
        <f>+'ANNEX C - Table 3.2'!G35-'ANNEX C - Table 3.3'!G35</f>
        <v>0</v>
      </c>
      <c r="H47" s="128">
        <f>+'ANNEX C - Table 3.2'!H35-'ANNEX C - Table 3.3'!H35</f>
        <v>-1908.685315586707</v>
      </c>
      <c r="I47" s="128">
        <f>+'ANNEX C - Table 3.2'!I35-'ANNEX C - Table 3.3'!I35</f>
        <v>2590.4091355708674</v>
      </c>
      <c r="J47" s="128">
        <f>+'ANNEX C - Table 3.2'!J35-'ANNEX C - Table 3.3'!J35</f>
        <v>-1139.3713661338752</v>
      </c>
      <c r="K47" s="429">
        <f>+'ANNEX C - Table 3.2'!K35-'ANNEX C - Table 3.3'!K35</f>
        <v>391.60187454044637</v>
      </c>
      <c r="L47" s="196"/>
      <c r="M47" s="197"/>
      <c r="N47" s="197"/>
      <c r="O47" s="197"/>
      <c r="P47" s="197"/>
      <c r="Q47" s="197"/>
      <c r="R47" s="198"/>
      <c r="S47" s="198"/>
      <c r="T47" s="198"/>
      <c r="U47" s="198"/>
      <c r="V47" s="198"/>
      <c r="W47" s="198"/>
      <c r="X47" s="198"/>
      <c r="Y47" s="197"/>
      <c r="Z47" s="197"/>
    </row>
    <row r="48" spans="1:32" ht="17.100000000000001" customHeight="1">
      <c r="A48" s="472"/>
      <c r="B48" s="452" t="s">
        <v>10</v>
      </c>
      <c r="C48" s="453"/>
      <c r="D48" s="128">
        <f>+'ANNEX C - Table 3.2'!D36-'ANNEX C - Table 3.3'!D36</f>
        <v>127.84405380584003</v>
      </c>
      <c r="E48" s="128">
        <f>+'ANNEX C - Table 3.2'!E36-'ANNEX C - Table 3.3'!E36</f>
        <v>2.9158533381600003</v>
      </c>
      <c r="F48" s="429">
        <f>+'ANNEX C - Table 3.2'!F36-'ANNEX C - Table 3.3'!F36</f>
        <v>2223.4646633868279</v>
      </c>
      <c r="G48" s="128">
        <f>+'ANNEX C - Table 3.2'!G36-'ANNEX C - Table 3.3'!G36</f>
        <v>1908.685315586707</v>
      </c>
      <c r="H48" s="429">
        <f>+'ANNEX C - Table 3.2'!H36-'ANNEX C - Table 3.3'!H36</f>
        <v>0</v>
      </c>
      <c r="I48" s="429">
        <f>+'ANNEX C - Table 3.2'!I36-'ANNEX C - Table 3.3'!I36</f>
        <v>0</v>
      </c>
      <c r="J48" s="429">
        <f>+'ANNEX C - Table 3.2'!J36-'ANNEX C - Table 3.3'!J36</f>
        <v>4262.9098861175344</v>
      </c>
      <c r="K48" s="429">
        <f>+'ANNEX C - Table 3.2'!K36-'ANNEX C - Table 3.3'!K36</f>
        <v>3493.0071256976198</v>
      </c>
      <c r="L48" s="196"/>
      <c r="M48" s="197"/>
      <c r="N48" s="197"/>
      <c r="O48" s="197"/>
      <c r="P48" s="197"/>
      <c r="Q48" s="197"/>
      <c r="S48" s="198"/>
      <c r="T48" s="198"/>
      <c r="U48" s="198"/>
      <c r="X48" s="198"/>
      <c r="Y48" s="197"/>
      <c r="Z48" s="197"/>
    </row>
    <row r="49" spans="1:30" ht="17.100000000000001" customHeight="1">
      <c r="A49" s="472"/>
      <c r="B49" s="452" t="s">
        <v>11</v>
      </c>
      <c r="C49" s="453"/>
      <c r="D49" s="128">
        <f>+'ANNEX C - Table 3.2'!D37-'ANNEX C - Table 3.3'!D37</f>
        <v>474.62346754682505</v>
      </c>
      <c r="E49" s="128">
        <f>+'ANNEX C - Table 3.2'!E37-'ANNEX C - Table 3.3'!E37</f>
        <v>-1137.8484624075902</v>
      </c>
      <c r="F49" s="128">
        <f>+'ANNEX C - Table 3.2'!F37-'ANNEX C - Table 3.3'!F37</f>
        <v>-4198.7609559369503</v>
      </c>
      <c r="G49" s="128">
        <f>+'ANNEX C - Table 3.2'!G37-'ANNEX C - Table 3.3'!G37</f>
        <v>-2590.4091355708674</v>
      </c>
      <c r="H49" s="429">
        <f>+'ANNEX C - Table 3.2'!H37-'ANNEX C - Table 3.3'!H37</f>
        <v>0</v>
      </c>
      <c r="I49" s="429">
        <f>+'ANNEX C - Table 3.2'!I37-'ANNEX C - Table 3.3'!I37</f>
        <v>0</v>
      </c>
      <c r="J49" s="429">
        <f>+'ANNEX C - Table 3.2'!J37-'ANNEX C - Table 3.3'!J37</f>
        <v>-7452.3950863685823</v>
      </c>
      <c r="K49" s="429">
        <f>+'ANNEX C - Table 3.2'!K37-'ANNEX C - Table 3.3'!K37</f>
        <v>0</v>
      </c>
      <c r="L49" s="196"/>
      <c r="M49" s="197"/>
      <c r="N49" s="197"/>
      <c r="O49" s="197"/>
      <c r="P49" s="197"/>
      <c r="Q49" s="197"/>
      <c r="R49" s="198"/>
      <c r="S49" s="198"/>
      <c r="T49" s="198"/>
      <c r="U49" s="198"/>
      <c r="Y49" s="197"/>
      <c r="Z49" s="197"/>
    </row>
    <row r="50" spans="1:30" ht="17.100000000000001" customHeight="1">
      <c r="A50" s="472"/>
      <c r="B50" s="452" t="s">
        <v>13</v>
      </c>
      <c r="C50" s="453"/>
      <c r="D50" s="128">
        <f>+'ANNEX C - Table 3.2'!D38-'ANNEX C - Table 3.3'!D38</f>
        <v>-2083.018599425639</v>
      </c>
      <c r="E50" s="128">
        <f>+'ANNEX C - Table 3.2'!E38-'ANNEX C - Table 3.3'!E38</f>
        <v>4337.1856954529194</v>
      </c>
      <c r="F50" s="128">
        <f>+'ANNEX C - Table 3.2'!F38-'ANNEX C - Table 3.3'!F38</f>
        <v>-247.77469121427316</v>
      </c>
      <c r="G50" s="128">
        <f>+'ANNEX C - Table 3.2'!G38-'ANNEX C - Table 3.3'!G38</f>
        <v>-391.60187454044637</v>
      </c>
      <c r="H50" s="128">
        <f>+'ANNEX C - Table 3.2'!H38-'ANNEX C - Table 3.3'!H38</f>
        <v>-3493.0071256976198</v>
      </c>
      <c r="I50" s="429">
        <f>+'ANNEX C - Table 3.2'!I38-'ANNEX C - Table 3.3'!I38</f>
        <v>0</v>
      </c>
      <c r="J50" s="128">
        <f>+'ANNEX C - Table 3.2'!J38-'ANNEX C - Table 3.3'!J38</f>
        <v>-1878.2165954250577</v>
      </c>
      <c r="K50" s="131">
        <f>+'ANNEX C - Table 3.2'!K38-'ANNEX C - Table 3.3'!K38</f>
        <v>0</v>
      </c>
      <c r="L50" s="196"/>
      <c r="M50" s="197"/>
      <c r="N50" s="197"/>
      <c r="O50" s="197"/>
      <c r="P50" s="197"/>
      <c r="Q50" s="197"/>
      <c r="R50" s="198"/>
      <c r="S50" s="198"/>
      <c r="T50" s="198"/>
      <c r="U50" s="198"/>
      <c r="V50" s="198"/>
      <c r="X50" s="198"/>
      <c r="Y50" s="197"/>
      <c r="Z50" s="197"/>
    </row>
    <row r="51" spans="1:30" ht="17.100000000000001" customHeight="1">
      <c r="A51" s="123"/>
      <c r="B51" s="452" t="s">
        <v>16</v>
      </c>
      <c r="C51" s="453"/>
      <c r="D51" s="199">
        <f>+'ANNEX C - Table 3.2'!D39-'ANNEX C - Table 3.3'!D39</f>
        <v>-4124.0933958349988</v>
      </c>
      <c r="E51" s="199">
        <f>+'ANNEX C - Table 3.2'!E39-'ANNEX C - Table 3.3'!E39</f>
        <v>670.95230683524915</v>
      </c>
      <c r="F51" s="199">
        <f>+'ANNEX C - Table 3.2'!F39-'ANNEX C - Table 3.3'!F39</f>
        <v>1130.6769274278377</v>
      </c>
      <c r="G51" s="199">
        <f>+'ANNEX C - Table 3.2'!G39-'ANNEX C - Table 3.3'!G39</f>
        <v>747.76949159342894</v>
      </c>
      <c r="H51" s="199">
        <f>+'ANNEX C - Table 3.2'!H39-'ANNEX C - Table 3.3'!H39</f>
        <v>-7755.9170118151524</v>
      </c>
      <c r="I51" s="134">
        <f>+'ANNEX C - Table 3.2'!I39-'ANNEX C - Table 3.3'!I39</f>
        <v>7452.3950863685823</v>
      </c>
      <c r="J51" s="134">
        <f>+'ANNEX C - Table 3.2'!J39-'ANNEX C - Table 3.3'!J39</f>
        <v>-1878.2165954250522</v>
      </c>
      <c r="K51" s="134">
        <f>+'ANNEX C - Table 3.2'!K39-'ANNEX C - Table 3.3'!K39</f>
        <v>1878.2165954250577</v>
      </c>
      <c r="L51" s="196"/>
      <c r="M51" s="197"/>
      <c r="N51" s="197"/>
      <c r="O51" s="197"/>
      <c r="P51" s="197"/>
      <c r="Q51" s="197"/>
      <c r="R51" s="198"/>
      <c r="S51" s="198"/>
      <c r="T51" s="198"/>
      <c r="U51" s="198"/>
      <c r="V51" s="198"/>
      <c r="W51" s="198"/>
      <c r="X51" s="198"/>
      <c r="Y51" s="197"/>
      <c r="Z51" s="197"/>
    </row>
    <row r="52" spans="1:30" s="177" customFormat="1" ht="12.75" customHeight="1">
      <c r="B52" s="207"/>
      <c r="C52" s="152"/>
      <c r="D52" s="213"/>
      <c r="E52" s="213"/>
      <c r="F52" s="213"/>
      <c r="G52" s="213"/>
      <c r="H52" s="213"/>
      <c r="I52" s="213"/>
      <c r="J52" s="155"/>
      <c r="K52" s="213"/>
      <c r="L52" s="209"/>
      <c r="M52" s="209"/>
      <c r="N52" s="209"/>
      <c r="O52" s="209"/>
      <c r="P52" s="209"/>
      <c r="Q52" s="209"/>
      <c r="R52" s="295"/>
      <c r="S52" s="295"/>
      <c r="T52" s="295"/>
      <c r="U52" s="295"/>
      <c r="V52" s="295"/>
      <c r="W52" s="295"/>
      <c r="X52" s="295"/>
      <c r="Y52" s="209"/>
      <c r="Z52" s="209"/>
    </row>
    <row r="53" spans="1:30" s="192" customFormat="1" ht="18" customHeight="1">
      <c r="A53" s="190"/>
      <c r="B53" s="191"/>
      <c r="C53" s="204"/>
      <c r="D53" s="464" t="s">
        <v>14</v>
      </c>
      <c r="E53" s="464"/>
      <c r="F53" s="464"/>
      <c r="G53" s="464"/>
      <c r="H53" s="464"/>
      <c r="I53" s="464"/>
      <c r="J53" s="464"/>
      <c r="K53" s="464"/>
      <c r="L53" s="190"/>
      <c r="N53" s="125" t="s">
        <v>107</v>
      </c>
      <c r="O53" s="362">
        <f ca="1">NOW()</f>
        <v>44383.44200451389</v>
      </c>
    </row>
    <row r="54" spans="1:30" s="192" customFormat="1" ht="18" customHeight="1">
      <c r="A54" s="190"/>
      <c r="B54" s="200"/>
      <c r="C54" s="205"/>
      <c r="D54" s="464" t="s">
        <v>4</v>
      </c>
      <c r="E54" s="464"/>
      <c r="F54" s="464"/>
      <c r="G54" s="464"/>
      <c r="H54" s="464"/>
      <c r="I54" s="464"/>
      <c r="J54" s="464"/>
      <c r="K54" s="464"/>
      <c r="L54" s="190"/>
      <c r="O54" s="125" t="s">
        <v>108</v>
      </c>
    </row>
    <row r="55" spans="1:30" ht="17.100000000000001" customHeight="1">
      <c r="A55" s="123"/>
      <c r="B55" s="538" t="s">
        <v>94</v>
      </c>
      <c r="C55" s="538"/>
      <c r="D55" s="194" t="s">
        <v>6</v>
      </c>
      <c r="E55" s="194" t="s">
        <v>7</v>
      </c>
      <c r="F55" s="194" t="s">
        <v>8</v>
      </c>
      <c r="G55" s="194" t="s">
        <v>9</v>
      </c>
      <c r="H55" s="194" t="s">
        <v>10</v>
      </c>
      <c r="I55" s="194" t="s">
        <v>11</v>
      </c>
      <c r="J55" s="163" t="s">
        <v>12</v>
      </c>
      <c r="K55" s="195" t="s">
        <v>13</v>
      </c>
    </row>
    <row r="56" spans="1:30" ht="17.100000000000001" customHeight="1">
      <c r="A56" s="472"/>
      <c r="B56" s="452" t="s">
        <v>6</v>
      </c>
      <c r="C56" s="453"/>
      <c r="D56" s="132">
        <f>+'ANNEX C - Table 3.2'!D44-'ANNEX C - Table 3.3'!D44</f>
        <v>0</v>
      </c>
      <c r="E56" s="128">
        <f>+'ANNEX C - Table 3.2'!E44-'ANNEX C - Table 3.3'!E44</f>
        <v>149.58632693207659</v>
      </c>
      <c r="F56" s="128">
        <f>+'ANNEX C - Table 3.2'!F44-'ANNEX C - Table 3.3'!F44</f>
        <v>1494.0709303087492</v>
      </c>
      <c r="G56" s="128">
        <f>+'ANNEX C - Table 3.2'!G44-'ANNEX C - Table 3.3'!G44</f>
        <v>1474.1100084487853</v>
      </c>
      <c r="H56" s="128">
        <f>+'ANNEX C - Table 3.2'!H44-'ANNEX C - Table 3.3'!H44</f>
        <v>-137.58397334327987</v>
      </c>
      <c r="I56" s="128">
        <f>+'ANNEX C - Table 3.2'!I44-'ANNEX C - Table 3.3'!I44</f>
        <v>-519.01472986097997</v>
      </c>
      <c r="J56" s="128">
        <f>+'ANNEX C - Table 3.2'!J44-'ANNEX C - Table 3.3'!J44</f>
        <v>2461.1685624853512</v>
      </c>
      <c r="K56" s="429">
        <f>+'ANNEX C - Table 3.2'!K44-'ANNEX C - Table 3.3'!K44</f>
        <v>2065.0732961611457</v>
      </c>
      <c r="L56" s="155"/>
      <c r="M56" s="198"/>
      <c r="N56" s="198"/>
      <c r="O56" s="198"/>
      <c r="P56" s="198"/>
      <c r="Q56" s="198"/>
      <c r="R56" s="198"/>
      <c r="S56" s="198"/>
      <c r="T56" s="198"/>
      <c r="U56" s="198"/>
      <c r="V56" s="198"/>
      <c r="W56" s="198"/>
      <c r="X56" s="198"/>
      <c r="Y56" s="197"/>
      <c r="Z56" s="197"/>
      <c r="AA56" s="197"/>
      <c r="AB56" s="197"/>
      <c r="AC56" s="197"/>
      <c r="AD56" s="197"/>
    </row>
    <row r="57" spans="1:30" ht="17.100000000000001" customHeight="1">
      <c r="A57" s="472"/>
      <c r="B57" s="452" t="s">
        <v>7</v>
      </c>
      <c r="C57" s="453"/>
      <c r="D57" s="128">
        <f>+'ANNEX C - Table 3.2'!D45-'ANNEX C - Table 3.3'!D45</f>
        <v>-149.58632693207659</v>
      </c>
      <c r="E57" s="131">
        <f>+'ANNEX C - Table 3.2'!E45-'ANNEX C - Table 3.3'!E45</f>
        <v>0</v>
      </c>
      <c r="F57" s="128">
        <f>+'ANNEX C - Table 3.2'!F45-'ANNEX C - Table 3.3'!F45</f>
        <v>2652.7297846650758</v>
      </c>
      <c r="G57" s="128">
        <f>+'ANNEX C - Table 3.2'!G45-'ANNEX C - Table 3.3'!G45</f>
        <v>-70.91962291628478</v>
      </c>
      <c r="H57" s="128">
        <f>+'ANNEX C - Table 3.2'!H45-'ANNEX C - Table 3.3'!H45</f>
        <v>-2.5286931752100008</v>
      </c>
      <c r="I57" s="128">
        <f>+'ANNEX C - Table 3.2'!I45-'ANNEX C - Table 3.3'!I45</f>
        <v>1351.0740548389183</v>
      </c>
      <c r="J57" s="128">
        <f>+'ANNEX C - Table 3.2'!J45-'ANNEX C - Table 3.3'!J45</f>
        <v>3780.7691964804226</v>
      </c>
      <c r="K57" s="429">
        <f>+'ANNEX C - Table 3.2'!K45-'ANNEX C - Table 3.3'!K45</f>
        <v>-4370.7622689017253</v>
      </c>
      <c r="L57" s="155"/>
      <c r="M57" s="198"/>
      <c r="N57" s="198"/>
      <c r="O57" s="198"/>
      <c r="P57" s="198"/>
      <c r="Q57" s="198"/>
      <c r="R57" s="198"/>
      <c r="S57" s="198"/>
      <c r="T57" s="198"/>
      <c r="U57" s="198"/>
      <c r="V57" s="198"/>
      <c r="W57" s="198"/>
      <c r="X57" s="198"/>
      <c r="Y57" s="197"/>
      <c r="Z57" s="197"/>
      <c r="AA57" s="197"/>
      <c r="AB57" s="197"/>
      <c r="AC57" s="197"/>
      <c r="AD57" s="197"/>
    </row>
    <row r="58" spans="1:30" ht="17.100000000000001" customHeight="1">
      <c r="A58" s="472"/>
      <c r="B58" s="452" t="s">
        <v>8</v>
      </c>
      <c r="C58" s="453"/>
      <c r="D58" s="128">
        <f>+'ANNEX C - Table 3.2'!D46-'ANNEX C - Table 3.3'!D46</f>
        <v>-1494.0709303087492</v>
      </c>
      <c r="E58" s="128">
        <f>+'ANNEX C - Table 3.2'!E46-'ANNEX C - Table 3.3'!E46</f>
        <v>-2652.7297846650758</v>
      </c>
      <c r="F58" s="132">
        <f>+'ANNEX C - Table 3.2'!F46-'ANNEX C - Table 3.3'!F46</f>
        <v>0</v>
      </c>
      <c r="G58" s="128">
        <f>+'ANNEX C - Table 3.2'!G46-'ANNEX C - Table 3.3'!G46</f>
        <v>401.77968684868188</v>
      </c>
      <c r="H58" s="128">
        <f>+'ANNEX C - Table 3.2'!H46-'ANNEX C - Table 3.3'!H46</f>
        <v>-2234.7368075177692</v>
      </c>
      <c r="I58" s="128">
        <f>+'ANNEX C - Table 3.2'!I46-'ANNEX C - Table 3.3'!I46</f>
        <v>4397.2024861379796</v>
      </c>
      <c r="J58" s="128">
        <f>+'ANNEX C - Table 3.2'!J46-'ANNEX C - Table 3.3'!J46</f>
        <v>-1582.5553495049317</v>
      </c>
      <c r="K58" s="429">
        <f>+'ANNEX C - Table 3.2'!K46-'ANNEX C - Table 3.3'!K46</f>
        <v>262.515316774967</v>
      </c>
      <c r="L58" s="155"/>
      <c r="M58" s="198"/>
      <c r="N58" s="198"/>
      <c r="O58" s="198"/>
      <c r="P58" s="198"/>
      <c r="Q58" s="198"/>
      <c r="R58" s="198"/>
      <c r="S58" s="198"/>
      <c r="T58" s="198"/>
      <c r="U58" s="198"/>
      <c r="V58" s="198"/>
      <c r="W58" s="198"/>
      <c r="X58" s="198"/>
      <c r="Y58" s="197"/>
      <c r="Z58" s="197"/>
      <c r="AA58" s="197"/>
      <c r="AB58" s="197"/>
      <c r="AC58" s="197"/>
      <c r="AD58" s="197"/>
    </row>
    <row r="59" spans="1:30" ht="17.100000000000001" customHeight="1">
      <c r="A59" s="472"/>
      <c r="B59" s="452" t="s">
        <v>9</v>
      </c>
      <c r="C59" s="453"/>
      <c r="D59" s="128">
        <f>+'ANNEX C - Table 3.2'!D47-'ANNEX C - Table 3.3'!D47</f>
        <v>-1474.1100084487853</v>
      </c>
      <c r="E59" s="128">
        <f>+'ANNEX C - Table 3.2'!E47-'ANNEX C - Table 3.3'!E47</f>
        <v>70.91962291628478</v>
      </c>
      <c r="F59" s="128">
        <f>+'ANNEX C - Table 3.2'!F47-'ANNEX C - Table 3.3'!F47</f>
        <v>-401.77968684868188</v>
      </c>
      <c r="G59" s="132">
        <f>+'ANNEX C - Table 3.2'!G47-'ANNEX C - Table 3.3'!G47</f>
        <v>0</v>
      </c>
      <c r="H59" s="128">
        <f>+'ANNEX C - Table 3.2'!H47-'ANNEX C - Table 3.3'!H47</f>
        <v>-1973.8082169324566</v>
      </c>
      <c r="I59" s="128">
        <f>+'ANNEX C - Table 3.2'!I47-'ANNEX C - Table 3.3'!I47</f>
        <v>2730.0469594317542</v>
      </c>
      <c r="J59" s="128">
        <f>+'ANNEX C - Table 3.2'!J47-'ANNEX C - Table 3.3'!J47</f>
        <v>-1048.7313298818844</v>
      </c>
      <c r="K59" s="429">
        <f>+'ANNEX C - Table 3.2'!K47-'ANNEX C - Table 3.3'!K47</f>
        <v>435.75951033322059</v>
      </c>
      <c r="L59" s="155"/>
      <c r="M59" s="198"/>
      <c r="N59" s="198"/>
      <c r="O59" s="198"/>
      <c r="P59" s="198"/>
      <c r="Q59" s="198"/>
      <c r="R59" s="198"/>
      <c r="S59" s="198"/>
      <c r="T59" s="198"/>
      <c r="U59" s="198"/>
      <c r="V59" s="198"/>
      <c r="W59" s="198"/>
      <c r="X59" s="198"/>
      <c r="Y59" s="197"/>
      <c r="Z59" s="197"/>
      <c r="AA59" s="197"/>
      <c r="AB59" s="197"/>
      <c r="AC59" s="197"/>
      <c r="AD59" s="197"/>
    </row>
    <row r="60" spans="1:30" ht="17.100000000000001" customHeight="1">
      <c r="A60" s="472"/>
      <c r="B60" s="452" t="s">
        <v>10</v>
      </c>
      <c r="C60" s="453"/>
      <c r="D60" s="128">
        <f>+'ANNEX C - Table 3.2'!D48-'ANNEX C - Table 3.3'!D48</f>
        <v>137.58397334327987</v>
      </c>
      <c r="E60" s="128">
        <f>+'ANNEX C - Table 3.2'!E48-'ANNEX C - Table 3.3'!E48</f>
        <v>2.5286931752100008</v>
      </c>
      <c r="F60" s="429">
        <f>+'ANNEX C - Table 3.2'!F48-'ANNEX C - Table 3.3'!F48</f>
        <v>2234.7368075177692</v>
      </c>
      <c r="G60" s="128">
        <f>+'ANNEX C - Table 3.2'!G48-'ANNEX C - Table 3.3'!G48</f>
        <v>1973.8082169324566</v>
      </c>
      <c r="H60" s="132">
        <f>+'ANNEX C - Table 3.2'!H48-'ANNEX C - Table 3.3'!H48</f>
        <v>0</v>
      </c>
      <c r="I60" s="429">
        <f>+'ANNEX C - Table 3.2'!I48-'ANNEX C - Table 3.3'!I48</f>
        <v>175.90004000000002</v>
      </c>
      <c r="J60" s="429">
        <f>+'ANNEX C - Table 3.2'!J48-'ANNEX C - Table 3.3'!J48</f>
        <v>4524.5577309687151</v>
      </c>
      <c r="K60" s="429">
        <f>+'ANNEX C - Table 3.2'!K48-'ANNEX C - Table 3.3'!K48</f>
        <v>3558.8431909763781</v>
      </c>
      <c r="L60" s="155"/>
      <c r="M60" s="198"/>
      <c r="N60" s="198"/>
      <c r="O60" s="198"/>
      <c r="P60" s="198"/>
      <c r="Q60" s="198"/>
      <c r="R60" s="198"/>
      <c r="S60" s="198"/>
      <c r="T60" s="198"/>
      <c r="U60" s="198"/>
      <c r="V60" s="198"/>
      <c r="W60" s="198"/>
      <c r="X60" s="198"/>
      <c r="Y60" s="197"/>
      <c r="Z60" s="197"/>
      <c r="AA60" s="197"/>
      <c r="AB60" s="197"/>
      <c r="AC60" s="197"/>
      <c r="AD60" s="197"/>
    </row>
    <row r="61" spans="1:30" ht="17.100000000000001" customHeight="1">
      <c r="A61" s="472"/>
      <c r="B61" s="452" t="s">
        <v>11</v>
      </c>
      <c r="C61" s="453"/>
      <c r="D61" s="128">
        <f>+'ANNEX C - Table 3.2'!D49-'ANNEX C - Table 3.3'!D49</f>
        <v>519.01472986097997</v>
      </c>
      <c r="E61" s="128">
        <f>+'ANNEX C - Table 3.2'!E49-'ANNEX C - Table 3.3'!E49</f>
        <v>-1351.0740548389183</v>
      </c>
      <c r="F61" s="128">
        <f>+'ANNEX C - Table 3.2'!F49-'ANNEX C - Table 3.3'!F49</f>
        <v>-4397.2024861379796</v>
      </c>
      <c r="G61" s="128">
        <f>+'ANNEX C - Table 3.2'!G49-'ANNEX C - Table 3.3'!G49</f>
        <v>-2730.0469594317542</v>
      </c>
      <c r="H61" s="429">
        <f>+'ANNEX C - Table 3.2'!H49-'ANNEX C - Table 3.3'!H49</f>
        <v>-175.90004000000002</v>
      </c>
      <c r="I61" s="429">
        <f>+'ANNEX C - Table 3.2'!I49-'ANNEX C - Table 3.3'!I49</f>
        <v>0</v>
      </c>
      <c r="J61" s="429">
        <f>+'ANNEX C - Table 3.2'!J49-'ANNEX C - Table 3.3'!J49</f>
        <v>-8135.2088105476741</v>
      </c>
      <c r="K61" s="429">
        <f>+'ANNEX C - Table 3.2'!K49-'ANNEX C - Table 3.3'!K49</f>
        <v>0</v>
      </c>
      <c r="L61" s="155"/>
      <c r="M61" s="198"/>
      <c r="N61" s="198"/>
      <c r="O61" s="198"/>
      <c r="P61" s="198"/>
      <c r="Q61" s="198"/>
      <c r="R61" s="198"/>
      <c r="S61" s="198"/>
      <c r="T61" s="198"/>
      <c r="U61" s="198"/>
      <c r="V61" s="198"/>
      <c r="W61" s="198"/>
      <c r="X61" s="198"/>
      <c r="Y61" s="197"/>
      <c r="Z61" s="197"/>
      <c r="AA61" s="197"/>
      <c r="AB61" s="197"/>
      <c r="AC61" s="197"/>
      <c r="AD61" s="197"/>
    </row>
    <row r="62" spans="1:30" ht="17.100000000000001" customHeight="1">
      <c r="A62" s="472"/>
      <c r="B62" s="452" t="s">
        <v>13</v>
      </c>
      <c r="C62" s="453"/>
      <c r="D62" s="128">
        <f>+'ANNEX C - Table 3.2'!D50-'ANNEX C - Table 3.3'!D50</f>
        <v>-2065.0732961611457</v>
      </c>
      <c r="E62" s="128">
        <f>+'ANNEX C - Table 3.2'!E50-'ANNEX C - Table 3.3'!E50</f>
        <v>4370.7622689017253</v>
      </c>
      <c r="F62" s="128">
        <f>+'ANNEX C - Table 3.2'!F50-'ANNEX C - Table 3.3'!F50</f>
        <v>-262.515316774967</v>
      </c>
      <c r="G62" s="128">
        <f>+'ANNEX C - Table 3.2'!G50-'ANNEX C - Table 3.3'!G50</f>
        <v>-435.75951033322059</v>
      </c>
      <c r="H62" s="128">
        <f>+'ANNEX C - Table 3.2'!H50-'ANNEX C - Table 3.3'!H50</f>
        <v>-3558.8431909763781</v>
      </c>
      <c r="I62" s="429">
        <f>+'ANNEX C - Table 3.2'!I50-'ANNEX C - Table 3.3'!I50</f>
        <v>0</v>
      </c>
      <c r="J62" s="128">
        <f>+'ANNEX C - Table 3.2'!J50-'ANNEX C - Table 3.3'!J50</f>
        <v>-1951.4290453439862</v>
      </c>
      <c r="K62" s="131">
        <f>+'ANNEX C - Table 3.2'!K50-'ANNEX C - Table 3.3'!K50</f>
        <v>0</v>
      </c>
      <c r="L62" s="155"/>
      <c r="M62" s="198"/>
      <c r="N62" s="198"/>
      <c r="O62" s="198"/>
      <c r="P62" s="198"/>
      <c r="Q62" s="198"/>
      <c r="R62" s="198"/>
      <c r="S62" s="198"/>
      <c r="T62" s="198"/>
      <c r="U62" s="198"/>
      <c r="V62" s="198"/>
      <c r="W62" s="198"/>
      <c r="X62" s="198"/>
      <c r="Y62" s="197"/>
      <c r="Z62" s="197"/>
      <c r="AA62" s="197"/>
      <c r="AB62" s="197"/>
      <c r="AC62" s="197"/>
      <c r="AD62" s="197"/>
    </row>
    <row r="63" spans="1:30" ht="17.100000000000001" customHeight="1">
      <c r="A63" s="123"/>
      <c r="B63" s="452" t="s">
        <v>16</v>
      </c>
      <c r="C63" s="453"/>
      <c r="D63" s="199">
        <f>+'ANNEX C - Table 3.2'!D51-'ANNEX C - Table 3.3'!D51</f>
        <v>-4526.2418586464964</v>
      </c>
      <c r="E63" s="199">
        <f>+'ANNEX C - Table 3.2'!E51-'ANNEX C - Table 3.3'!E51</f>
        <v>589.99307242130271</v>
      </c>
      <c r="F63" s="199">
        <f>+'ANNEX C - Table 3.2'!F51-'ANNEX C - Table 3.3'!F51</f>
        <v>1320.0400327299649</v>
      </c>
      <c r="G63" s="199">
        <f>+'ANNEX C - Table 3.2'!G51-'ANNEX C - Table 3.3'!G51</f>
        <v>612.97181954866392</v>
      </c>
      <c r="H63" s="199">
        <f>+'ANNEX C - Table 3.2'!H51-'ANNEX C - Table 3.3'!H51</f>
        <v>-8083.4009219450927</v>
      </c>
      <c r="I63" s="134">
        <f>+'ANNEX C - Table 3.2'!I51-'ANNEX C - Table 3.3'!I51</f>
        <v>8135.2088105476741</v>
      </c>
      <c r="J63" s="134">
        <f>+'ANNEX C - Table 3.2'!J51-'ANNEX C - Table 3.3'!J51</f>
        <v>-1951.4290453439753</v>
      </c>
      <c r="K63" s="134">
        <f>+'ANNEX C - Table 3.2'!K51-'ANNEX C - Table 3.3'!K51</f>
        <v>1951.4290453439844</v>
      </c>
      <c r="L63" s="155"/>
      <c r="M63" s="198"/>
      <c r="N63" s="198"/>
      <c r="O63" s="198"/>
      <c r="P63" s="198"/>
      <c r="Q63" s="198"/>
      <c r="R63" s="198"/>
      <c r="S63" s="198"/>
      <c r="T63" s="198"/>
      <c r="U63" s="198"/>
      <c r="V63" s="198"/>
      <c r="W63" s="198"/>
      <c r="X63" s="198"/>
      <c r="Y63" s="197"/>
      <c r="Z63" s="197"/>
      <c r="AA63" s="197"/>
      <c r="AB63" s="197"/>
      <c r="AC63" s="197"/>
      <c r="AD63" s="197"/>
    </row>
    <row r="64" spans="1:30" s="177" customFormat="1" ht="12.75" customHeight="1">
      <c r="B64" s="157"/>
      <c r="C64" s="152"/>
      <c r="D64" s="213"/>
      <c r="E64" s="213"/>
      <c r="F64" s="213"/>
      <c r="G64" s="213"/>
      <c r="H64" s="213"/>
      <c r="I64" s="213"/>
      <c r="J64" s="155"/>
      <c r="K64" s="213"/>
      <c r="L64" s="209"/>
      <c r="M64" s="209"/>
      <c r="N64" s="209"/>
      <c r="O64" s="209"/>
      <c r="P64" s="209"/>
      <c r="Q64" s="209"/>
      <c r="R64" s="209"/>
      <c r="S64" s="209"/>
      <c r="T64" s="209"/>
      <c r="U64" s="209"/>
      <c r="V64" s="209"/>
      <c r="W64" s="209"/>
      <c r="X64" s="209"/>
      <c r="Y64" s="209"/>
      <c r="Z64" s="209"/>
      <c r="AA64" s="209"/>
      <c r="AB64" s="209"/>
      <c r="AC64" s="209"/>
      <c r="AD64" s="209"/>
    </row>
    <row r="65" spans="1:30" s="192" customFormat="1" ht="18" customHeight="1">
      <c r="A65" s="190"/>
      <c r="B65" s="191"/>
      <c r="C65" s="204"/>
      <c r="D65" s="464" t="s">
        <v>98</v>
      </c>
      <c r="E65" s="464"/>
      <c r="F65" s="464"/>
      <c r="G65" s="464"/>
      <c r="H65" s="464"/>
      <c r="I65" s="464"/>
      <c r="J65" s="464"/>
      <c r="K65" s="464"/>
      <c r="L65" s="190"/>
      <c r="N65" s="125" t="s">
        <v>107</v>
      </c>
      <c r="O65" s="362">
        <f ca="1">NOW()</f>
        <v>44383.44200451389</v>
      </c>
    </row>
    <row r="66" spans="1:30" s="192" customFormat="1" ht="18" customHeight="1">
      <c r="A66" s="190"/>
      <c r="B66" s="200"/>
      <c r="C66" s="205"/>
      <c r="D66" s="464" t="s">
        <v>4</v>
      </c>
      <c r="E66" s="464"/>
      <c r="F66" s="464"/>
      <c r="G66" s="464"/>
      <c r="H66" s="464"/>
      <c r="I66" s="464"/>
      <c r="J66" s="464"/>
      <c r="K66" s="464"/>
      <c r="L66" s="190"/>
      <c r="O66" s="125" t="s">
        <v>108</v>
      </c>
    </row>
    <row r="67" spans="1:30" ht="17.100000000000001" customHeight="1">
      <c r="A67" s="123"/>
      <c r="B67" s="538" t="s">
        <v>94</v>
      </c>
      <c r="C67" s="538"/>
      <c r="D67" s="194" t="s">
        <v>6</v>
      </c>
      <c r="E67" s="194" t="s">
        <v>7</v>
      </c>
      <c r="F67" s="194" t="s">
        <v>8</v>
      </c>
      <c r="G67" s="194" t="s">
        <v>9</v>
      </c>
      <c r="H67" s="194" t="s">
        <v>10</v>
      </c>
      <c r="I67" s="194" t="s">
        <v>11</v>
      </c>
      <c r="J67" s="163" t="s">
        <v>12</v>
      </c>
      <c r="K67" s="195" t="s">
        <v>13</v>
      </c>
      <c r="L67" s="196"/>
      <c r="M67" s="197"/>
      <c r="N67" s="197"/>
      <c r="O67" s="197"/>
      <c r="P67" s="197"/>
      <c r="Q67" s="197"/>
      <c r="R67" s="197"/>
    </row>
    <row r="68" spans="1:30" ht="17.100000000000001" customHeight="1">
      <c r="A68" s="472"/>
      <c r="B68" s="452" t="s">
        <v>6</v>
      </c>
      <c r="C68" s="453"/>
      <c r="D68" s="132">
        <f>+'ANNEX C - Table 3.2'!D56-'ANNEX C - Table 3.3'!D56</f>
        <v>0</v>
      </c>
      <c r="E68" s="128">
        <f>+'ANNEX C - Table 3.2'!E56-'ANNEX C - Table 3.3'!E56</f>
        <v>-84.134142969530103</v>
      </c>
      <c r="F68" s="128">
        <f>+'ANNEX C - Table 3.2'!F56-'ANNEX C - Table 3.3'!F56</f>
        <v>1480.5526867829853</v>
      </c>
      <c r="G68" s="128">
        <f>+'ANNEX C - Table 3.2'!G56-'ANNEX C - Table 3.3'!G56</f>
        <v>1512.4938506931899</v>
      </c>
      <c r="H68" s="128">
        <f>+'ANNEX C - Table 3.2'!H56-'ANNEX C - Table 3.3'!H56</f>
        <v>-138.26626685609918</v>
      </c>
      <c r="I68" s="128">
        <f>+'ANNEX C - Table 3.2'!I56-'ANNEX C - Table 3.3'!I56</f>
        <v>-546.84200568726885</v>
      </c>
      <c r="J68" s="128">
        <f>+'ANNEX C - Table 3.2'!J56-'ANNEX C - Table 3.3'!J56</f>
        <v>2223.8041219632769</v>
      </c>
      <c r="K68" s="429">
        <f>+'ANNEX C - Table 3.2'!K56-'ANNEX C - Table 3.3'!K56</f>
        <v>2147.5524302653071</v>
      </c>
      <c r="L68" s="196"/>
      <c r="M68" s="197"/>
      <c r="N68" s="197"/>
      <c r="O68" s="197"/>
      <c r="P68" s="197"/>
      <c r="Q68" s="197"/>
      <c r="R68" s="197"/>
      <c r="S68" s="198"/>
      <c r="T68" s="198"/>
      <c r="U68" s="198"/>
      <c r="V68" s="198"/>
      <c r="W68" s="198"/>
      <c r="X68" s="198"/>
      <c r="Y68" s="198"/>
      <c r="Z68" s="197"/>
      <c r="AA68" s="197"/>
      <c r="AB68" s="197"/>
      <c r="AC68" s="197"/>
      <c r="AD68" s="197"/>
    </row>
    <row r="69" spans="1:30" ht="17.100000000000001" customHeight="1">
      <c r="A69" s="472"/>
      <c r="B69" s="452" t="s">
        <v>7</v>
      </c>
      <c r="C69" s="453"/>
      <c r="D69" s="128">
        <f>+'ANNEX C - Table 3.2'!D57-'ANNEX C - Table 3.3'!D57</f>
        <v>84.134142969530103</v>
      </c>
      <c r="E69" s="131">
        <f>+'ANNEX C - Table 3.2'!E57-'ANNEX C - Table 3.3'!E57</f>
        <v>0</v>
      </c>
      <c r="F69" s="128">
        <f>+'ANNEX C - Table 3.2'!F57-'ANNEX C - Table 3.3'!F57</f>
        <v>2432.9090977773362</v>
      </c>
      <c r="G69" s="128">
        <f>+'ANNEX C - Table 3.2'!G57-'ANNEX C - Table 3.3'!G57</f>
        <v>-74.448067092048419</v>
      </c>
      <c r="H69" s="128">
        <f>+'ANNEX C - Table 3.2'!H57-'ANNEX C - Table 3.3'!H57</f>
        <v>-2.3744675177700003</v>
      </c>
      <c r="I69" s="128">
        <f>+'ANNEX C - Table 3.2'!I57-'ANNEX C - Table 3.3'!I57</f>
        <v>1378.1428570219484</v>
      </c>
      <c r="J69" s="128">
        <f>+'ANNEX C - Table 3.2'!J57-'ANNEX C - Table 3.3'!J57</f>
        <v>3818.3635631589968</v>
      </c>
      <c r="K69" s="429">
        <f>+'ANNEX C - Table 3.2'!K57-'ANNEX C - Table 3.3'!K57</f>
        <v>-4447.5825180483916</v>
      </c>
      <c r="L69" s="196"/>
      <c r="M69" s="197"/>
      <c r="N69" s="197"/>
      <c r="O69" s="197"/>
      <c r="P69" s="197"/>
      <c r="Q69" s="197"/>
      <c r="R69" s="197"/>
      <c r="S69" s="198"/>
      <c r="T69" s="198"/>
      <c r="U69" s="198"/>
      <c r="V69" s="198"/>
      <c r="W69" s="198"/>
      <c r="X69" s="198"/>
      <c r="Y69" s="198"/>
      <c r="Z69" s="197"/>
      <c r="AA69" s="197"/>
      <c r="AB69" s="197"/>
      <c r="AC69" s="197"/>
      <c r="AD69" s="197"/>
    </row>
    <row r="70" spans="1:30" ht="17.100000000000001" customHeight="1">
      <c r="A70" s="472"/>
      <c r="B70" s="452" t="s">
        <v>8</v>
      </c>
      <c r="C70" s="453"/>
      <c r="D70" s="128">
        <f>+'ANNEX C - Table 3.2'!D58-'ANNEX C - Table 3.3'!D58</f>
        <v>-1480.5526867829853</v>
      </c>
      <c r="E70" s="128">
        <f>+'ANNEX C - Table 3.2'!E58-'ANNEX C - Table 3.3'!E58</f>
        <v>-2432.9090977773362</v>
      </c>
      <c r="F70" s="132">
        <f>+'ANNEX C - Table 3.2'!F58-'ANNEX C - Table 3.3'!F58</f>
        <v>0</v>
      </c>
      <c r="G70" s="128">
        <f>+'ANNEX C - Table 3.2'!G58-'ANNEX C - Table 3.3'!G58</f>
        <v>293.33627412809733</v>
      </c>
      <c r="H70" s="128">
        <f>+'ANNEX C - Table 3.2'!H58-'ANNEX C - Table 3.3'!H58</f>
        <v>-2063.5792669835701</v>
      </c>
      <c r="I70" s="128">
        <f>+'ANNEX C - Table 3.2'!I58-'ANNEX C - Table 3.3'!I58</f>
        <v>4290.3605309094382</v>
      </c>
      <c r="J70" s="128">
        <f>+'ANNEX C - Table 3.2'!J58-'ANNEX C - Table 3.3'!J58</f>
        <v>-1393.3442465063563</v>
      </c>
      <c r="K70" s="429">
        <f>+'ANNEX C - Table 3.2'!K58-'ANNEX C - Table 3.3'!K58</f>
        <v>-140.85700554011873</v>
      </c>
      <c r="L70" s="196"/>
      <c r="M70" s="197"/>
      <c r="N70" s="197"/>
      <c r="O70" s="197"/>
      <c r="P70" s="197"/>
      <c r="Q70" s="197"/>
      <c r="R70" s="197"/>
      <c r="S70" s="198"/>
      <c r="T70" s="198"/>
      <c r="U70" s="198"/>
      <c r="V70" s="198"/>
      <c r="W70" s="198"/>
      <c r="X70" s="198"/>
      <c r="Y70" s="198"/>
      <c r="Z70" s="197"/>
      <c r="AA70" s="197"/>
      <c r="AB70" s="197"/>
      <c r="AC70" s="197"/>
      <c r="AD70" s="197"/>
    </row>
    <row r="71" spans="1:30" ht="17.100000000000001" customHeight="1">
      <c r="A71" s="472"/>
      <c r="B71" s="452" t="s">
        <v>9</v>
      </c>
      <c r="C71" s="453"/>
      <c r="D71" s="128">
        <f>+'ANNEX C - Table 3.2'!D59-'ANNEX C - Table 3.3'!D59</f>
        <v>-1512.4938506931899</v>
      </c>
      <c r="E71" s="128">
        <f>+'ANNEX C - Table 3.2'!E59-'ANNEX C - Table 3.3'!E59</f>
        <v>74.448067092048419</v>
      </c>
      <c r="F71" s="128">
        <f>+'ANNEX C - Table 3.2'!F59-'ANNEX C - Table 3.3'!F59</f>
        <v>-293.33627412809733</v>
      </c>
      <c r="G71" s="132">
        <f>+'ANNEX C - Table 3.2'!G59-'ANNEX C - Table 3.3'!G59</f>
        <v>0</v>
      </c>
      <c r="H71" s="128">
        <f>+'ANNEX C - Table 3.2'!H59-'ANNEX C - Table 3.3'!H59</f>
        <v>-1782.1485550989389</v>
      </c>
      <c r="I71" s="128">
        <f>+'ANNEX C - Table 3.2'!I59-'ANNEX C - Table 3.3'!I59</f>
        <v>2935.1538391807344</v>
      </c>
      <c r="J71" s="128">
        <f>+'ANNEX C - Table 3.2'!J59-'ANNEX C - Table 3.3'!J59</f>
        <v>-578.37677364744377</v>
      </c>
      <c r="K71" s="429">
        <f>+'ANNEX C - Table 3.2'!K59-'ANNEX C - Table 3.3'!K59</f>
        <v>368.04757415332335</v>
      </c>
      <c r="L71" s="196"/>
      <c r="M71" s="197"/>
      <c r="N71" s="197"/>
      <c r="O71" s="197"/>
      <c r="P71" s="197"/>
      <c r="Q71" s="197"/>
      <c r="R71" s="197"/>
      <c r="S71" s="198"/>
      <c r="T71" s="198"/>
      <c r="U71" s="198"/>
      <c r="V71" s="198"/>
      <c r="W71" s="198"/>
      <c r="X71" s="198"/>
      <c r="Y71" s="198"/>
      <c r="Z71" s="197"/>
      <c r="AA71" s="197"/>
      <c r="AB71" s="197"/>
      <c r="AC71" s="197"/>
      <c r="AD71" s="197"/>
    </row>
    <row r="72" spans="1:30" ht="17.100000000000001" customHeight="1">
      <c r="A72" s="472"/>
      <c r="B72" s="452" t="s">
        <v>10</v>
      </c>
      <c r="C72" s="453"/>
      <c r="D72" s="128">
        <f>+'ANNEX C - Table 3.2'!D60-'ANNEX C - Table 3.3'!D60</f>
        <v>138.26626685609918</v>
      </c>
      <c r="E72" s="128">
        <f>+'ANNEX C - Table 3.2'!E60-'ANNEX C - Table 3.3'!E60</f>
        <v>2.3744675177700003</v>
      </c>
      <c r="F72" s="429">
        <f>+'ANNEX C - Table 3.2'!F60-'ANNEX C - Table 3.3'!F60</f>
        <v>2063.5792669835701</v>
      </c>
      <c r="G72" s="128">
        <f>+'ANNEX C - Table 3.2'!G60-'ANNEX C - Table 3.3'!G60</f>
        <v>1782.1485550989389</v>
      </c>
      <c r="H72" s="132">
        <f>+'ANNEX C - Table 3.2'!H60-'ANNEX C - Table 3.3'!H60</f>
        <v>0</v>
      </c>
      <c r="I72" s="429">
        <f>+'ANNEX C - Table 3.2'!I60-'ANNEX C - Table 3.3'!I60</f>
        <v>178.01675649999999</v>
      </c>
      <c r="J72" s="429">
        <f>+'ANNEX C - Table 3.2'!J60-'ANNEX C - Table 3.3'!J60</f>
        <v>4164.3853129563768</v>
      </c>
      <c r="K72" s="429">
        <f>+'ANNEX C - Table 3.2'!K60-'ANNEX C - Table 3.3'!K60</f>
        <v>2726.6526753217331</v>
      </c>
      <c r="L72" s="196"/>
      <c r="M72" s="197"/>
      <c r="N72" s="197"/>
      <c r="O72" s="197"/>
      <c r="P72" s="197"/>
      <c r="Q72" s="197"/>
      <c r="R72" s="197"/>
      <c r="S72" s="198"/>
      <c r="T72" s="198"/>
      <c r="U72" s="198"/>
      <c r="V72" s="198"/>
      <c r="W72" s="198"/>
      <c r="X72" s="198"/>
      <c r="Y72" s="198"/>
      <c r="Z72" s="197"/>
      <c r="AA72" s="197"/>
      <c r="AB72" s="197"/>
      <c r="AC72" s="197"/>
      <c r="AD72" s="197"/>
    </row>
    <row r="73" spans="1:30" ht="17.100000000000001" customHeight="1">
      <c r="A73" s="472"/>
      <c r="B73" s="452" t="s">
        <v>11</v>
      </c>
      <c r="C73" s="453"/>
      <c r="D73" s="128">
        <f>+'ANNEX C - Table 3.2'!D61-'ANNEX C - Table 3.3'!D61</f>
        <v>546.84200568726885</v>
      </c>
      <c r="E73" s="128">
        <f>+'ANNEX C - Table 3.2'!E61-'ANNEX C - Table 3.3'!E61</f>
        <v>-1378.1428570219484</v>
      </c>
      <c r="F73" s="128">
        <f>+'ANNEX C - Table 3.2'!F61-'ANNEX C - Table 3.3'!F61</f>
        <v>-4290.3605309094382</v>
      </c>
      <c r="G73" s="128">
        <f>+'ANNEX C - Table 3.2'!G61-'ANNEX C - Table 3.3'!G61</f>
        <v>-2935.1538391807344</v>
      </c>
      <c r="H73" s="429">
        <f>+'ANNEX C - Table 3.2'!H61-'ANNEX C - Table 3.3'!H61</f>
        <v>-178.01675649999999</v>
      </c>
      <c r="I73" s="429">
        <f>+'ANNEX C - Table 3.2'!I61-'ANNEX C - Table 3.3'!I61</f>
        <v>0</v>
      </c>
      <c r="J73" s="429">
        <f>+'ANNEX C - Table 3.2'!J61-'ANNEX C - Table 3.3'!J61</f>
        <v>-8234.8319779248504</v>
      </c>
      <c r="K73" s="429">
        <f>+'ANNEX C - Table 3.2'!K61-'ANNEX C - Table 3.3'!K61</f>
        <v>0</v>
      </c>
      <c r="L73" s="196"/>
      <c r="M73" s="197"/>
      <c r="N73" s="197"/>
      <c r="O73" s="197"/>
      <c r="P73" s="197"/>
      <c r="Q73" s="197"/>
      <c r="R73" s="197"/>
      <c r="S73" s="198"/>
      <c r="T73" s="198"/>
      <c r="U73" s="198"/>
      <c r="V73" s="198"/>
      <c r="W73" s="198"/>
      <c r="X73" s="198"/>
      <c r="Y73" s="198"/>
      <c r="Z73" s="197"/>
      <c r="AA73" s="197"/>
      <c r="AB73" s="197"/>
      <c r="AC73" s="197"/>
      <c r="AD73" s="197"/>
    </row>
    <row r="74" spans="1:30" ht="17.100000000000001" customHeight="1">
      <c r="A74" s="472"/>
      <c r="B74" s="452" t="s">
        <v>13</v>
      </c>
      <c r="C74" s="453"/>
      <c r="D74" s="128">
        <f>+'ANNEX C - Table 3.2'!D62-'ANNEX C - Table 3.3'!D62</f>
        <v>-2147.5524302653071</v>
      </c>
      <c r="E74" s="128">
        <f>+'ANNEX C - Table 3.2'!E62-'ANNEX C - Table 3.3'!E62</f>
        <v>4447.5825180483916</v>
      </c>
      <c r="F74" s="128">
        <f>+'ANNEX C - Table 3.2'!F62-'ANNEX C - Table 3.3'!F62</f>
        <v>140.85700554011873</v>
      </c>
      <c r="G74" s="128">
        <f>+'ANNEX C - Table 3.2'!G62-'ANNEX C - Table 3.3'!G62</f>
        <v>-368.04757415332335</v>
      </c>
      <c r="H74" s="128">
        <f>+'ANNEX C - Table 3.2'!H62-'ANNEX C - Table 3.3'!H62</f>
        <v>-2726.6526753217331</v>
      </c>
      <c r="I74" s="429">
        <f>+'ANNEX C - Table 3.2'!I62-'ANNEX C - Table 3.3'!I62</f>
        <v>0</v>
      </c>
      <c r="J74" s="128">
        <f>+'ANNEX C - Table 3.2'!J62-'ANNEX C - Table 3.3'!J62</f>
        <v>-653.81315615185304</v>
      </c>
      <c r="K74" s="131">
        <f>+'ANNEX C - Table 3.2'!K62-'ANNEX C - Table 3.3'!K62</f>
        <v>0</v>
      </c>
      <c r="L74" s="196"/>
      <c r="M74" s="206"/>
      <c r="N74" s="206"/>
      <c r="O74" s="206"/>
      <c r="P74" s="206"/>
      <c r="Q74" s="206"/>
      <c r="R74" s="206"/>
      <c r="S74" s="198"/>
      <c r="T74" s="198"/>
      <c r="U74" s="198"/>
      <c r="V74" s="198"/>
      <c r="W74" s="198"/>
      <c r="X74" s="198"/>
      <c r="Y74" s="198"/>
      <c r="Z74" s="197"/>
      <c r="AA74" s="197"/>
      <c r="AB74" s="197"/>
      <c r="AC74" s="197"/>
      <c r="AD74" s="197"/>
    </row>
    <row r="75" spans="1:30" ht="17.100000000000001" customHeight="1">
      <c r="A75" s="123"/>
      <c r="B75" s="452" t="s">
        <v>16</v>
      </c>
      <c r="C75" s="453"/>
      <c r="D75" s="199">
        <f>+'ANNEX C - Table 3.2'!D63-'ANNEX C - Table 3.3'!D63</f>
        <v>-4371.3565522285844</v>
      </c>
      <c r="E75" s="199">
        <f>+'ANNEX C - Table 3.2'!E63-'ANNEX C - Table 3.3'!E63</f>
        <v>629.21895488939481</v>
      </c>
      <c r="F75" s="199">
        <f>+'ANNEX C - Table 3.2'!F63-'ANNEX C - Table 3.3'!F63</f>
        <v>1534.2012520464777</v>
      </c>
      <c r="G75" s="199">
        <f>+'ANNEX C - Table 3.2'!G63-'ANNEX C - Table 3.3'!G63</f>
        <v>210.32919949412008</v>
      </c>
      <c r="H75" s="199">
        <f>+'ANNEX C - Table 3.2'!H63-'ANNEX C - Table 3.3'!H63</f>
        <v>-6891.037988278109</v>
      </c>
      <c r="I75" s="134">
        <f>+'ANNEX C - Table 3.2'!I63-'ANNEX C - Table 3.3'!I63</f>
        <v>8234.8319779248504</v>
      </c>
      <c r="J75" s="134">
        <f>+'ANNEX C - Table 3.2'!J63-'ANNEX C - Table 3.3'!J63</f>
        <v>-653.81315615186031</v>
      </c>
      <c r="K75" s="134">
        <f>+'ANNEX C - Table 3.2'!K63-'ANNEX C - Table 3.3'!K63</f>
        <v>653.81315615185304</v>
      </c>
      <c r="L75" s="196"/>
      <c r="M75" s="197"/>
      <c r="N75" s="197"/>
      <c r="O75" s="197"/>
      <c r="P75" s="197"/>
      <c r="Q75" s="197"/>
      <c r="R75" s="197"/>
      <c r="S75" s="198"/>
      <c r="T75" s="198"/>
      <c r="U75" s="198"/>
      <c r="V75" s="198"/>
      <c r="W75" s="198"/>
      <c r="X75" s="198"/>
      <c r="Y75" s="198"/>
      <c r="Z75" s="197"/>
      <c r="AA75" s="197"/>
      <c r="AB75" s="197"/>
      <c r="AC75" s="197"/>
      <c r="AD75" s="197"/>
    </row>
    <row r="76" spans="1:30" s="177" customFormat="1" ht="12.75" customHeight="1">
      <c r="B76" s="157"/>
      <c r="C76" s="152"/>
      <c r="D76" s="213"/>
      <c r="E76" s="213"/>
      <c r="F76" s="213"/>
      <c r="G76" s="213"/>
      <c r="H76" s="213"/>
      <c r="I76" s="213"/>
      <c r="J76" s="155"/>
      <c r="K76" s="213"/>
      <c r="L76" s="209"/>
      <c r="M76" s="209"/>
      <c r="N76" s="209"/>
      <c r="O76" s="209"/>
      <c r="P76" s="209"/>
      <c r="Q76" s="209"/>
      <c r="R76" s="209"/>
      <c r="S76" s="209"/>
      <c r="T76" s="209"/>
      <c r="U76" s="209"/>
      <c r="V76" s="209"/>
      <c r="W76" s="209"/>
      <c r="X76" s="209"/>
      <c r="Y76" s="209"/>
      <c r="Z76" s="209"/>
      <c r="AA76" s="209"/>
      <c r="AB76" s="209"/>
      <c r="AC76" s="209"/>
      <c r="AD76" s="209"/>
    </row>
    <row r="77" spans="1:30" s="189" customFormat="1" ht="18" customHeight="1">
      <c r="A77" s="188"/>
      <c r="B77" s="191"/>
      <c r="C77" s="204"/>
      <c r="D77" s="464" t="s">
        <v>99</v>
      </c>
      <c r="E77" s="464"/>
      <c r="F77" s="464"/>
      <c r="G77" s="464"/>
      <c r="H77" s="464"/>
      <c r="I77" s="464"/>
      <c r="J77" s="464"/>
      <c r="K77" s="464"/>
      <c r="L77" s="188"/>
      <c r="N77" s="125" t="s">
        <v>107</v>
      </c>
      <c r="O77" s="362">
        <f ca="1">NOW()</f>
        <v>44383.44200451389</v>
      </c>
    </row>
    <row r="78" spans="1:30" s="189" customFormat="1" ht="18" customHeight="1">
      <c r="A78" s="188"/>
      <c r="B78" s="200"/>
      <c r="C78" s="205"/>
      <c r="D78" s="464" t="s">
        <v>4</v>
      </c>
      <c r="E78" s="464"/>
      <c r="F78" s="464"/>
      <c r="G78" s="464"/>
      <c r="H78" s="464"/>
      <c r="I78" s="464"/>
      <c r="J78" s="464"/>
      <c r="K78" s="464"/>
      <c r="L78" s="188"/>
      <c r="N78" s="192"/>
      <c r="O78" s="125" t="s">
        <v>108</v>
      </c>
    </row>
    <row r="79" spans="1:30" ht="17.100000000000001" customHeight="1">
      <c r="A79" s="123"/>
      <c r="B79" s="536" t="s">
        <v>94</v>
      </c>
      <c r="C79" s="537"/>
      <c r="D79" s="194" t="s">
        <v>6</v>
      </c>
      <c r="E79" s="194" t="s">
        <v>7</v>
      </c>
      <c r="F79" s="194" t="s">
        <v>8</v>
      </c>
      <c r="G79" s="194" t="s">
        <v>9</v>
      </c>
      <c r="H79" s="194" t="s">
        <v>10</v>
      </c>
      <c r="I79" s="194" t="s">
        <v>11</v>
      </c>
      <c r="J79" s="163" t="s">
        <v>12</v>
      </c>
      <c r="K79" s="195" t="s">
        <v>13</v>
      </c>
      <c r="L79" s="196"/>
      <c r="M79" s="197"/>
      <c r="N79" s="197"/>
      <c r="O79" s="197"/>
      <c r="P79" s="197"/>
      <c r="Q79" s="197"/>
      <c r="R79" s="197"/>
    </row>
    <row r="80" spans="1:30" ht="17.100000000000001" customHeight="1">
      <c r="A80" s="472"/>
      <c r="B80" s="534" t="s">
        <v>6</v>
      </c>
      <c r="C80" s="535"/>
      <c r="D80" s="132">
        <f>+'ANNEX C - Table 3.2'!D68-'ANNEX C - Table 3.3'!D68</f>
        <v>0</v>
      </c>
      <c r="E80" s="128">
        <f>+'ANNEX C - Table 3.2'!E68-'ANNEX C - Table 3.3'!E68</f>
        <v>482.91781913164789</v>
      </c>
      <c r="F80" s="128">
        <f>+'ANNEX C - Table 3.2'!F68-'ANNEX C - Table 3.3'!F68</f>
        <v>1435.4163736948124</v>
      </c>
      <c r="G80" s="128">
        <f>+'ANNEX C - Table 3.2'!G68-'ANNEX C - Table 3.3'!G68</f>
        <v>1609.0035354300489</v>
      </c>
      <c r="H80" s="128">
        <f>+'ANNEX C - Table 3.2'!H68-'ANNEX C - Table 3.3'!H68</f>
        <v>-145.40164145815547</v>
      </c>
      <c r="I80" s="128">
        <f>+'ANNEX C - Table 3.2'!I68-'ANNEX C - Table 3.3'!I68</f>
        <v>-553.8571777886043</v>
      </c>
      <c r="J80" s="128">
        <f>+'ANNEX C - Table 3.2'!J68-'ANNEX C - Table 3.3'!J68</f>
        <v>2828.0789090097496</v>
      </c>
      <c r="K80" s="429">
        <f>+'ANNEX C - Table 3.2'!K68-'ANNEX C - Table 3.3'!K68</f>
        <v>2311.8319167526452</v>
      </c>
      <c r="L80" s="196"/>
      <c r="M80" s="197"/>
      <c r="N80" s="197"/>
      <c r="O80" s="197"/>
      <c r="P80" s="197"/>
      <c r="Q80" s="197"/>
      <c r="R80" s="197"/>
      <c r="S80" s="198"/>
      <c r="T80" s="198"/>
      <c r="U80" s="198"/>
      <c r="V80" s="198"/>
      <c r="W80" s="198"/>
      <c r="X80" s="198"/>
      <c r="Y80" s="198"/>
      <c r="Z80" s="197"/>
      <c r="AA80" s="197"/>
      <c r="AB80" s="197"/>
      <c r="AC80" s="197"/>
      <c r="AD80" s="197"/>
    </row>
    <row r="81" spans="1:30" ht="17.100000000000001" customHeight="1">
      <c r="A81" s="472"/>
      <c r="B81" s="534" t="s">
        <v>7</v>
      </c>
      <c r="C81" s="535"/>
      <c r="D81" s="128">
        <f>+'ANNEX C - Table 3.2'!D69-'ANNEX C - Table 3.3'!D69</f>
        <v>-482.91781913164789</v>
      </c>
      <c r="E81" s="131">
        <f>+'ANNEX C - Table 3.2'!E69-'ANNEX C - Table 3.3'!E69</f>
        <v>0</v>
      </c>
      <c r="F81" s="128">
        <f>+'ANNEX C - Table 3.2'!F69-'ANNEX C - Table 3.3'!F69</f>
        <v>3081.3644434565281</v>
      </c>
      <c r="G81" s="128">
        <f>+'ANNEX C - Table 3.2'!G69-'ANNEX C - Table 3.3'!G69</f>
        <v>-69.518583948991349</v>
      </c>
      <c r="H81" s="128">
        <f>+'ANNEX C - Table 3.2'!H69-'ANNEX C - Table 3.3'!H69</f>
        <v>-1.7388930433300005</v>
      </c>
      <c r="I81" s="128">
        <f>+'ANNEX C - Table 3.2'!I69-'ANNEX C - Table 3.3'!I69</f>
        <v>1497.2959875633296</v>
      </c>
      <c r="J81" s="128">
        <f>+'ANNEX C - Table 3.2'!J69-'ANNEX C - Table 3.3'!J69</f>
        <v>4024.4851348958887</v>
      </c>
      <c r="K81" s="429">
        <f>+'ANNEX C - Table 3.2'!K69-'ANNEX C - Table 3.3'!K69</f>
        <v>-4627.8252182231163</v>
      </c>
      <c r="L81" s="196"/>
      <c r="M81" s="197"/>
      <c r="N81" s="197"/>
      <c r="O81" s="197"/>
      <c r="P81" s="197"/>
      <c r="Q81" s="197"/>
      <c r="R81" s="197"/>
      <c r="S81" s="198"/>
      <c r="T81" s="198"/>
      <c r="U81" s="198"/>
      <c r="V81" s="198"/>
      <c r="W81" s="198"/>
      <c r="X81" s="198"/>
      <c r="Y81" s="198"/>
      <c r="Z81" s="197"/>
      <c r="AA81" s="197"/>
      <c r="AB81" s="197"/>
      <c r="AC81" s="197"/>
      <c r="AD81" s="197"/>
    </row>
    <row r="82" spans="1:30" ht="17.100000000000001" customHeight="1">
      <c r="A82" s="472"/>
      <c r="B82" s="534" t="s">
        <v>8</v>
      </c>
      <c r="C82" s="535"/>
      <c r="D82" s="128">
        <f>+'ANNEX C - Table 3.2'!D70-'ANNEX C - Table 3.3'!D70</f>
        <v>-1435.4163736948124</v>
      </c>
      <c r="E82" s="128">
        <f>+'ANNEX C - Table 3.2'!E70-'ANNEX C - Table 3.3'!E70</f>
        <v>-3081.3644434565281</v>
      </c>
      <c r="F82" s="132">
        <f>+'ANNEX C - Table 3.2'!F70-'ANNEX C - Table 3.3'!F70</f>
        <v>0</v>
      </c>
      <c r="G82" s="128">
        <f>+'ANNEX C - Table 3.2'!G70-'ANNEX C - Table 3.3'!G70</f>
        <v>221.02130757980945</v>
      </c>
      <c r="H82" s="128">
        <f>+'ANNEX C - Table 3.2'!H70-'ANNEX C - Table 3.3'!H70</f>
        <v>-1874.8856031934065</v>
      </c>
      <c r="I82" s="128">
        <f>+'ANNEX C - Table 3.2'!I70-'ANNEX C - Table 3.3'!I70</f>
        <v>4662.7884027963637</v>
      </c>
      <c r="J82" s="128">
        <f>+'ANNEX C - Table 3.2'!J70-'ANNEX C - Table 3.3'!J70</f>
        <v>-1507.8567099685715</v>
      </c>
      <c r="K82" s="429">
        <f>+'ANNEX C - Table 3.2'!K70-'ANNEX C - Table 3.3'!K70</f>
        <v>-268.20766265198108</v>
      </c>
      <c r="L82" s="196"/>
      <c r="M82" s="197"/>
      <c r="N82" s="197"/>
      <c r="O82" s="197"/>
      <c r="P82" s="197"/>
      <c r="Q82" s="197"/>
      <c r="R82" s="197"/>
      <c r="S82" s="198"/>
      <c r="T82" s="198"/>
      <c r="U82" s="198"/>
      <c r="V82" s="198"/>
      <c r="W82" s="198"/>
      <c r="X82" s="198"/>
      <c r="Y82" s="198"/>
      <c r="Z82" s="197"/>
      <c r="AA82" s="197"/>
      <c r="AB82" s="197"/>
      <c r="AC82" s="197"/>
      <c r="AD82" s="197"/>
    </row>
    <row r="83" spans="1:30" ht="17.100000000000001" customHeight="1">
      <c r="A83" s="472"/>
      <c r="B83" s="534" t="s">
        <v>9</v>
      </c>
      <c r="C83" s="535"/>
      <c r="D83" s="128">
        <f>+'ANNEX C - Table 3.2'!D71-'ANNEX C - Table 3.3'!D71</f>
        <v>-1609.0035354300489</v>
      </c>
      <c r="E83" s="128">
        <f>+'ANNEX C - Table 3.2'!E71-'ANNEX C - Table 3.3'!E71</f>
        <v>69.518583948991349</v>
      </c>
      <c r="F83" s="128">
        <f>+'ANNEX C - Table 3.2'!F71-'ANNEX C - Table 3.3'!F71</f>
        <v>-221.02130757980945</v>
      </c>
      <c r="G83" s="132">
        <f>+'ANNEX C - Table 3.2'!G71-'ANNEX C - Table 3.3'!G71</f>
        <v>0</v>
      </c>
      <c r="H83" s="128">
        <f>+'ANNEX C - Table 3.2'!H71-'ANNEX C - Table 3.3'!H71</f>
        <v>-1951.3962509386624</v>
      </c>
      <c r="I83" s="128">
        <f>+'ANNEX C - Table 3.2'!I71-'ANNEX C - Table 3.3'!I71</f>
        <v>3046.1351006968507</v>
      </c>
      <c r="J83" s="128">
        <f>+'ANNEX C - Table 3.2'!J71-'ANNEX C - Table 3.3'!J71</f>
        <v>-665.76740930267897</v>
      </c>
      <c r="K83" s="429">
        <f>+'ANNEX C - Table 3.2'!K71-'ANNEX C - Table 3.3'!K71</f>
        <v>414.59693495192994</v>
      </c>
      <c r="L83" s="196"/>
      <c r="M83" s="197"/>
      <c r="N83" s="197"/>
      <c r="O83" s="197"/>
      <c r="P83" s="197"/>
      <c r="Q83" s="197"/>
      <c r="R83" s="197"/>
      <c r="S83" s="198"/>
      <c r="T83" s="198"/>
      <c r="U83" s="198"/>
      <c r="V83" s="198"/>
      <c r="W83" s="198"/>
      <c r="X83" s="198"/>
      <c r="Y83" s="198"/>
      <c r="Z83" s="197"/>
      <c r="AA83" s="197"/>
      <c r="AB83" s="197"/>
      <c r="AC83" s="197"/>
      <c r="AD83" s="197"/>
    </row>
    <row r="84" spans="1:30" ht="17.100000000000001" customHeight="1">
      <c r="A84" s="472"/>
      <c r="B84" s="534" t="s">
        <v>10</v>
      </c>
      <c r="C84" s="535"/>
      <c r="D84" s="128">
        <f>+'ANNEX C - Table 3.2'!D72-'ANNEX C - Table 3.3'!D72</f>
        <v>145.40164145815547</v>
      </c>
      <c r="E84" s="128">
        <f>+'ANNEX C - Table 3.2'!E72-'ANNEX C - Table 3.3'!E72</f>
        <v>1.7388930433300005</v>
      </c>
      <c r="F84" s="429">
        <f>+'ANNEX C - Table 3.2'!F72-'ANNEX C - Table 3.3'!F72</f>
        <v>1874.8856031934065</v>
      </c>
      <c r="G84" s="128">
        <f>+'ANNEX C - Table 3.2'!G72-'ANNEX C - Table 3.3'!G72</f>
        <v>1951.3962509386624</v>
      </c>
      <c r="H84" s="132">
        <f>+'ANNEX C - Table 3.2'!H72-'ANNEX C - Table 3.3'!H72</f>
        <v>0</v>
      </c>
      <c r="I84" s="429">
        <f>+'ANNEX C - Table 3.2'!I72-'ANNEX C - Table 3.3'!I72</f>
        <v>179.03214850000001</v>
      </c>
      <c r="J84" s="429">
        <f>+'ANNEX C - Table 3.2'!J72-'ANNEX C - Table 3.3'!J72</f>
        <v>4152.4545371335535</v>
      </c>
      <c r="K84" s="429">
        <f>+'ANNEX C - Table 3.2'!K72-'ANNEX C - Table 3.3'!K72</f>
        <v>3041.2265266347649</v>
      </c>
      <c r="L84" s="196"/>
      <c r="M84" s="197"/>
      <c r="N84" s="197"/>
      <c r="O84" s="197"/>
      <c r="P84" s="197"/>
      <c r="Q84" s="197"/>
      <c r="R84" s="197"/>
      <c r="S84" s="198"/>
      <c r="T84" s="198"/>
      <c r="U84" s="198"/>
      <c r="V84" s="198"/>
      <c r="W84" s="198"/>
      <c r="X84" s="198"/>
      <c r="Y84" s="198"/>
      <c r="Z84" s="197"/>
      <c r="AA84" s="197"/>
      <c r="AB84" s="197"/>
      <c r="AC84" s="197"/>
      <c r="AD84" s="197"/>
    </row>
    <row r="85" spans="1:30" ht="17.100000000000001" customHeight="1">
      <c r="A85" s="472"/>
      <c r="B85" s="534" t="s">
        <v>11</v>
      </c>
      <c r="C85" s="535"/>
      <c r="D85" s="128">
        <f>+'ANNEX C - Table 3.2'!D73-'ANNEX C - Table 3.3'!D73</f>
        <v>553.8571777886043</v>
      </c>
      <c r="E85" s="128">
        <f>+'ANNEX C - Table 3.2'!E73-'ANNEX C - Table 3.3'!E73</f>
        <v>-1497.2959875633296</v>
      </c>
      <c r="F85" s="128">
        <f>+'ANNEX C - Table 3.2'!F73-'ANNEX C - Table 3.3'!F73</f>
        <v>-4662.7884027963637</v>
      </c>
      <c r="G85" s="128">
        <f>+'ANNEX C - Table 3.2'!G73-'ANNEX C - Table 3.3'!G73</f>
        <v>-3046.1351006968507</v>
      </c>
      <c r="H85" s="429">
        <f>+'ANNEX C - Table 3.2'!H73-'ANNEX C - Table 3.3'!H73</f>
        <v>-179.03214850000001</v>
      </c>
      <c r="I85" s="429">
        <f>+'ANNEX C - Table 3.2'!I73-'ANNEX C - Table 3.3'!I73</f>
        <v>0</v>
      </c>
      <c r="J85" s="429">
        <f>+'ANNEX C - Table 3.2'!J73-'ANNEX C - Table 3.3'!J73</f>
        <v>-8831.3944617679408</v>
      </c>
      <c r="K85" s="429">
        <f>+'ANNEX C - Table 3.2'!K73-'ANNEX C - Table 3.3'!K73</f>
        <v>0</v>
      </c>
      <c r="L85" s="196"/>
      <c r="M85" s="197"/>
      <c r="N85" s="197"/>
      <c r="O85" s="197"/>
      <c r="P85" s="197"/>
      <c r="Q85" s="197"/>
      <c r="R85" s="197"/>
      <c r="S85" s="198"/>
      <c r="T85" s="198"/>
      <c r="U85" s="198"/>
      <c r="V85" s="198"/>
      <c r="W85" s="198"/>
      <c r="X85" s="198"/>
      <c r="Y85" s="198"/>
      <c r="Z85" s="197"/>
      <c r="AA85" s="197"/>
      <c r="AB85" s="197"/>
      <c r="AC85" s="197"/>
      <c r="AD85" s="197"/>
    </row>
    <row r="86" spans="1:30" ht="17.100000000000001" customHeight="1">
      <c r="A86" s="472"/>
      <c r="B86" s="534" t="s">
        <v>13</v>
      </c>
      <c r="C86" s="535"/>
      <c r="D86" s="128">
        <f>+'ANNEX C - Table 3.2'!D74-'ANNEX C - Table 3.3'!D74</f>
        <v>-2311.8319167526452</v>
      </c>
      <c r="E86" s="128">
        <f>+'ANNEX C - Table 3.2'!E74-'ANNEX C - Table 3.3'!E74</f>
        <v>4627.8252182231154</v>
      </c>
      <c r="F86" s="128">
        <f>+'ANNEX C - Table 3.2'!F74-'ANNEX C - Table 3.3'!F74</f>
        <v>268.20766265198108</v>
      </c>
      <c r="G86" s="128">
        <f>+'ANNEX C - Table 3.2'!G74-'ANNEX C - Table 3.3'!G74</f>
        <v>-414.59693495192994</v>
      </c>
      <c r="H86" s="128">
        <f>+'ANNEX C - Table 3.2'!H74-'ANNEX C - Table 3.3'!H74</f>
        <v>-3041.2265266347649</v>
      </c>
      <c r="I86" s="429">
        <f>+'ANNEX C - Table 3.2'!I74-'ANNEX C - Table 3.3'!I74</f>
        <v>0</v>
      </c>
      <c r="J86" s="128">
        <f>+'ANNEX C - Table 3.2'!J74-'ANNEX C - Table 3.3'!J74</f>
        <v>-871.62249746424277</v>
      </c>
      <c r="K86" s="131">
        <f>+'ANNEX C - Table 3.2'!K74-'ANNEX C - Table 3.3'!K74</f>
        <v>0</v>
      </c>
      <c r="L86" s="196"/>
      <c r="M86" s="197"/>
      <c r="N86" s="197"/>
      <c r="O86" s="197"/>
      <c r="P86" s="197"/>
      <c r="Q86" s="197"/>
      <c r="R86" s="197"/>
      <c r="S86" s="198"/>
      <c r="T86" s="198"/>
      <c r="U86" s="198"/>
      <c r="V86" s="198"/>
      <c r="W86" s="198"/>
      <c r="X86" s="198"/>
      <c r="Y86" s="198"/>
      <c r="Z86" s="197"/>
      <c r="AA86" s="197"/>
      <c r="AB86" s="197"/>
      <c r="AC86" s="197"/>
      <c r="AD86" s="197"/>
    </row>
    <row r="87" spans="1:30" ht="17.100000000000001" customHeight="1">
      <c r="A87" s="123"/>
      <c r="B87" s="534" t="s">
        <v>16</v>
      </c>
      <c r="C87" s="535"/>
      <c r="D87" s="199">
        <f>+'ANNEX C - Table 3.2'!D75-'ANNEX C - Table 3.3'!D75</f>
        <v>-5139.9108257623957</v>
      </c>
      <c r="E87" s="199">
        <f>+'ANNEX C - Table 3.2'!E75-'ANNEX C - Table 3.3'!E75</f>
        <v>603.34008332722624</v>
      </c>
      <c r="F87" s="199">
        <f>+'ANNEX C - Table 3.2'!F75-'ANNEX C - Table 3.3'!F75</f>
        <v>1776.0643726205526</v>
      </c>
      <c r="G87" s="199">
        <f>+'ANNEX C - Table 3.2'!G75-'ANNEX C - Table 3.3'!G75</f>
        <v>251.17047435074892</v>
      </c>
      <c r="H87" s="199">
        <f>+'ANNEX C - Table 3.2'!H75-'ANNEX C - Table 3.3'!H75</f>
        <v>-7193.6810637683193</v>
      </c>
      <c r="I87" s="134">
        <f>+'ANNEX C - Table 3.2'!I75-'ANNEX C - Table 3.3'!I75</f>
        <v>8831.3944617679408</v>
      </c>
      <c r="J87" s="134">
        <f>+'ANNEX C - Table 3.2'!J75-'ANNEX C - Table 3.3'!J75</f>
        <v>-871.62249746424641</v>
      </c>
      <c r="K87" s="134">
        <f>+'ANNEX C - Table 3.2'!K75-'ANNEX C - Table 3.3'!K75</f>
        <v>871.62249746424277</v>
      </c>
      <c r="L87" s="196"/>
      <c r="M87" s="197"/>
      <c r="N87" s="197"/>
      <c r="O87" s="197"/>
      <c r="P87" s="197"/>
      <c r="Q87" s="197"/>
      <c r="R87" s="197"/>
      <c r="S87" s="198"/>
      <c r="T87" s="198"/>
      <c r="U87" s="198"/>
      <c r="V87" s="198"/>
      <c r="W87" s="198"/>
      <c r="X87" s="198"/>
      <c r="Y87" s="198"/>
      <c r="Z87" s="197"/>
      <c r="AA87" s="197"/>
      <c r="AB87" s="197"/>
      <c r="AC87" s="197"/>
      <c r="AD87" s="197"/>
    </row>
    <row r="88" spans="1:30" s="177" customFormat="1" ht="12.75" customHeight="1">
      <c r="B88" s="157"/>
      <c r="C88" s="152"/>
      <c r="D88" s="213"/>
      <c r="E88" s="213"/>
      <c r="F88" s="213"/>
      <c r="G88" s="213"/>
      <c r="H88" s="213"/>
      <c r="I88" s="213"/>
      <c r="J88" s="155"/>
      <c r="K88" s="213"/>
      <c r="L88" s="209"/>
      <c r="M88" s="209"/>
      <c r="N88" s="209"/>
      <c r="O88" s="209"/>
      <c r="P88" s="209"/>
      <c r="Q88" s="209"/>
      <c r="R88" s="209"/>
      <c r="S88" s="209"/>
      <c r="T88" s="209"/>
      <c r="U88" s="209"/>
      <c r="V88" s="209"/>
      <c r="W88" s="209"/>
      <c r="X88" s="209"/>
      <c r="Y88" s="209"/>
      <c r="Z88" s="209"/>
      <c r="AA88" s="209"/>
      <c r="AB88" s="209"/>
      <c r="AC88" s="209"/>
      <c r="AD88" s="209"/>
    </row>
    <row r="89" spans="1:30" s="192" customFormat="1" ht="18" customHeight="1">
      <c r="A89" s="190"/>
      <c r="B89" s="191"/>
      <c r="C89" s="204"/>
      <c r="D89" s="464" t="s">
        <v>100</v>
      </c>
      <c r="E89" s="464"/>
      <c r="F89" s="464"/>
      <c r="G89" s="464"/>
      <c r="H89" s="464"/>
      <c r="I89" s="464"/>
      <c r="J89" s="464"/>
      <c r="K89" s="464"/>
      <c r="L89" s="190"/>
      <c r="N89" s="125" t="s">
        <v>107</v>
      </c>
      <c r="O89" s="362">
        <f ca="1">NOW()</f>
        <v>44383.44200451389</v>
      </c>
    </row>
    <row r="90" spans="1:30" s="192" customFormat="1" ht="18" customHeight="1">
      <c r="A90" s="190"/>
      <c r="B90" s="200"/>
      <c r="C90" s="205"/>
      <c r="D90" s="464" t="s">
        <v>4</v>
      </c>
      <c r="E90" s="464"/>
      <c r="F90" s="464"/>
      <c r="G90" s="464"/>
      <c r="H90" s="464"/>
      <c r="I90" s="464"/>
      <c r="J90" s="464"/>
      <c r="K90" s="464"/>
      <c r="L90" s="190"/>
      <c r="O90" s="125" t="s">
        <v>108</v>
      </c>
    </row>
    <row r="91" spans="1:30" ht="20.100000000000001" customHeight="1">
      <c r="A91" s="123"/>
      <c r="B91" s="536" t="s">
        <v>94</v>
      </c>
      <c r="C91" s="537"/>
      <c r="D91" s="194" t="s">
        <v>6</v>
      </c>
      <c r="E91" s="194" t="s">
        <v>7</v>
      </c>
      <c r="F91" s="194" t="s">
        <v>8</v>
      </c>
      <c r="G91" s="194" t="s">
        <v>9</v>
      </c>
      <c r="H91" s="194" t="s">
        <v>10</v>
      </c>
      <c r="I91" s="194" t="s">
        <v>11</v>
      </c>
      <c r="J91" s="163" t="s">
        <v>12</v>
      </c>
      <c r="K91" s="195" t="s">
        <v>13</v>
      </c>
      <c r="L91" s="196"/>
      <c r="M91" s="197"/>
      <c r="N91" s="197"/>
      <c r="O91" s="197"/>
      <c r="P91" s="197"/>
      <c r="Q91" s="197"/>
      <c r="R91" s="197"/>
    </row>
    <row r="92" spans="1:30" ht="17.100000000000001" customHeight="1">
      <c r="A92" s="472"/>
      <c r="B92" s="534" t="s">
        <v>6</v>
      </c>
      <c r="C92" s="535"/>
      <c r="D92" s="132">
        <f>+'ANNEX C - Table 3.2'!D80-'ANNEX C - Table 3.3'!D80</f>
        <v>0</v>
      </c>
      <c r="E92" s="128">
        <f>+'ANNEX C - Table 3.2'!E80-'ANNEX C - Table 3.3'!E80</f>
        <v>525.20735078049006</v>
      </c>
      <c r="F92" s="128">
        <f>+'ANNEX C - Table 3.2'!F80-'ANNEX C - Table 3.3'!F80</f>
        <v>1537.9100139159762</v>
      </c>
      <c r="G92" s="128">
        <f>+'ANNEX C - Table 3.2'!G80-'ANNEX C - Table 3.3'!G80</f>
        <v>1608.6580866107133</v>
      </c>
      <c r="H92" s="128">
        <f>+'ANNEX C - Table 3.2'!H80-'ANNEX C - Table 3.3'!H80</f>
        <v>-147.82163849080993</v>
      </c>
      <c r="I92" s="128">
        <f>+'ANNEX C - Table 3.2'!I80-'ANNEX C - Table 3.3'!I80</f>
        <v>-597.6994599509643</v>
      </c>
      <c r="J92" s="128">
        <f>+'ANNEX C - Table 3.2'!J80-'ANNEX C - Table 3.3'!J80</f>
        <v>2926.2543528654041</v>
      </c>
      <c r="K92" s="429">
        <f>+'ANNEX C - Table 3.2'!K80-'ANNEX C - Table 3.3'!K80</f>
        <v>2408.3010633139747</v>
      </c>
      <c r="L92" s="196"/>
      <c r="M92" s="197"/>
      <c r="N92" s="197"/>
      <c r="O92" s="197"/>
      <c r="P92" s="197"/>
      <c r="Q92" s="197"/>
      <c r="R92" s="197"/>
      <c r="S92" s="198"/>
      <c r="T92" s="198"/>
      <c r="U92" s="198"/>
      <c r="V92" s="198"/>
      <c r="W92" s="198"/>
      <c r="X92" s="198"/>
      <c r="Y92" s="198"/>
      <c r="Z92" s="197"/>
      <c r="AA92" s="197"/>
      <c r="AB92" s="197"/>
      <c r="AC92" s="197"/>
      <c r="AD92" s="197"/>
    </row>
    <row r="93" spans="1:30" ht="17.100000000000001" customHeight="1">
      <c r="A93" s="472"/>
      <c r="B93" s="534" t="s">
        <v>7</v>
      </c>
      <c r="C93" s="535"/>
      <c r="D93" s="128">
        <f>+'ANNEX C - Table 3.2'!D81-'ANNEX C - Table 3.3'!D81</f>
        <v>-525.20735078049006</v>
      </c>
      <c r="E93" s="131">
        <f>+'ANNEX C - Table 3.2'!E81-'ANNEX C - Table 3.3'!E81</f>
        <v>0</v>
      </c>
      <c r="F93" s="128">
        <f>+'ANNEX C - Table 3.2'!F81-'ANNEX C - Table 3.3'!F81</f>
        <v>3275.6270857311119</v>
      </c>
      <c r="G93" s="128">
        <f>+'ANNEX C - Table 3.2'!G81-'ANNEX C - Table 3.3'!G81</f>
        <v>-71.03307050936624</v>
      </c>
      <c r="H93" s="128">
        <f>+'ANNEX C - Table 3.2'!H81-'ANNEX C - Table 3.3'!H81</f>
        <v>-2.1794803598899999</v>
      </c>
      <c r="I93" s="128">
        <f>+'ANNEX C - Table 3.2'!I81-'ANNEX C - Table 3.3'!I81</f>
        <v>1487.0437091810663</v>
      </c>
      <c r="J93" s="128">
        <f>+'ANNEX C - Table 3.2'!J81-'ANNEX C - Table 3.3'!J81</f>
        <v>4164.2508932624314</v>
      </c>
      <c r="K93" s="429">
        <f>+'ANNEX C - Table 3.2'!K81-'ANNEX C - Table 3.3'!K81</f>
        <v>-4840.9443884860402</v>
      </c>
      <c r="L93" s="196"/>
      <c r="M93" s="197"/>
      <c r="N93" s="197"/>
      <c r="O93" s="197"/>
      <c r="P93" s="197"/>
      <c r="Q93" s="197"/>
      <c r="R93" s="197"/>
      <c r="S93" s="198"/>
      <c r="T93" s="198"/>
      <c r="U93" s="198"/>
      <c r="V93" s="198"/>
      <c r="W93" s="198"/>
      <c r="X93" s="198"/>
      <c r="Y93" s="198"/>
      <c r="Z93" s="197"/>
      <c r="AA93" s="197"/>
      <c r="AB93" s="197"/>
      <c r="AC93" s="197"/>
      <c r="AD93" s="197"/>
    </row>
    <row r="94" spans="1:30" ht="17.100000000000001" customHeight="1">
      <c r="A94" s="472"/>
      <c r="B94" s="534" t="s">
        <v>8</v>
      </c>
      <c r="C94" s="535"/>
      <c r="D94" s="128">
        <f>+'ANNEX C - Table 3.2'!D82-'ANNEX C - Table 3.3'!D82</f>
        <v>-1537.9100139159762</v>
      </c>
      <c r="E94" s="128">
        <f>+'ANNEX C - Table 3.2'!E82-'ANNEX C - Table 3.3'!E82</f>
        <v>-3275.6270857311119</v>
      </c>
      <c r="F94" s="132">
        <f>+'ANNEX C - Table 3.2'!F82-'ANNEX C - Table 3.3'!F82</f>
        <v>0</v>
      </c>
      <c r="G94" s="128">
        <f>+'ANNEX C - Table 3.2'!G82-'ANNEX C - Table 3.3'!G82</f>
        <v>130.16253649750661</v>
      </c>
      <c r="H94" s="128">
        <f>+'ANNEX C - Table 3.2'!H82-'ANNEX C - Table 3.3'!H82</f>
        <v>-1598.6415302659698</v>
      </c>
      <c r="I94" s="128">
        <f>+'ANNEX C - Table 3.2'!I82-'ANNEX C - Table 3.3'!I82</f>
        <v>4736.2354589742463</v>
      </c>
      <c r="J94" s="128">
        <f>+'ANNEX C - Table 3.2'!J82-'ANNEX C - Table 3.3'!J82</f>
        <v>-1545.7806344413038</v>
      </c>
      <c r="K94" s="429">
        <f>+'ANNEX C - Table 3.2'!K82-'ANNEX C - Table 3.3'!K82</f>
        <v>-440.1341233865935</v>
      </c>
      <c r="L94" s="196"/>
      <c r="M94" s="197"/>
      <c r="N94" s="197"/>
      <c r="O94" s="197"/>
      <c r="P94" s="197"/>
      <c r="Q94" s="197"/>
      <c r="R94" s="197"/>
      <c r="S94" s="198"/>
      <c r="T94" s="198"/>
      <c r="U94" s="198"/>
      <c r="V94" s="198"/>
      <c r="W94" s="198"/>
      <c r="X94" s="198"/>
      <c r="Y94" s="198"/>
      <c r="Z94" s="197"/>
      <c r="AA94" s="197"/>
      <c r="AB94" s="197"/>
      <c r="AC94" s="197"/>
      <c r="AD94" s="197"/>
    </row>
    <row r="95" spans="1:30" ht="17.100000000000001" customHeight="1">
      <c r="A95" s="472"/>
      <c r="B95" s="534" t="s">
        <v>9</v>
      </c>
      <c r="C95" s="535"/>
      <c r="D95" s="128">
        <f>+'ANNEX C - Table 3.2'!D83-'ANNEX C - Table 3.3'!D83</f>
        <v>-1608.6580866107133</v>
      </c>
      <c r="E95" s="128">
        <f>+'ANNEX C - Table 3.2'!E83-'ANNEX C - Table 3.3'!E83</f>
        <v>71.03307050936624</v>
      </c>
      <c r="F95" s="128">
        <f>+'ANNEX C - Table 3.2'!F83-'ANNEX C - Table 3.3'!F83</f>
        <v>-130.16253649750661</v>
      </c>
      <c r="G95" s="132">
        <f>+'ANNEX C - Table 3.2'!G83-'ANNEX C - Table 3.3'!G83</f>
        <v>0</v>
      </c>
      <c r="H95" s="128">
        <f>+'ANNEX C - Table 3.2'!H83-'ANNEX C - Table 3.3'!H83</f>
        <v>-1899.8661166375655</v>
      </c>
      <c r="I95" s="128">
        <f>+'ANNEX C - Table 3.2'!I83-'ANNEX C - Table 3.3'!I83</f>
        <v>3087.9274388267077</v>
      </c>
      <c r="J95" s="128">
        <f>+'ANNEX C - Table 3.2'!J83-'ANNEX C - Table 3.3'!J83</f>
        <v>-479.72623040971212</v>
      </c>
      <c r="K95" s="429">
        <f>+'ANNEX C - Table 3.2'!K83-'ANNEX C - Table 3.3'!K83</f>
        <v>365.13446024453003</v>
      </c>
      <c r="L95" s="196"/>
      <c r="M95" s="197"/>
      <c r="N95" s="197"/>
      <c r="O95" s="197"/>
      <c r="P95" s="197"/>
      <c r="Q95" s="197"/>
      <c r="R95" s="197"/>
      <c r="S95" s="198"/>
      <c r="T95" s="198"/>
      <c r="U95" s="198"/>
      <c r="V95" s="198"/>
      <c r="W95" s="198"/>
      <c r="X95" s="198"/>
      <c r="Y95" s="198"/>
      <c r="Z95" s="197"/>
      <c r="AA95" s="197"/>
      <c r="AB95" s="197"/>
      <c r="AC95" s="197"/>
      <c r="AD95" s="197"/>
    </row>
    <row r="96" spans="1:30" ht="17.100000000000001" customHeight="1">
      <c r="A96" s="472"/>
      <c r="B96" s="534" t="s">
        <v>10</v>
      </c>
      <c r="C96" s="535"/>
      <c r="D96" s="128">
        <f>+'ANNEX C - Table 3.2'!D84-'ANNEX C - Table 3.3'!D84</f>
        <v>147.82163849080993</v>
      </c>
      <c r="E96" s="128">
        <f>+'ANNEX C - Table 3.2'!E84-'ANNEX C - Table 3.3'!E84</f>
        <v>2.1794803598899999</v>
      </c>
      <c r="F96" s="429">
        <f>+'ANNEX C - Table 3.2'!F84-'ANNEX C - Table 3.3'!F84</f>
        <v>1598.6415302659698</v>
      </c>
      <c r="G96" s="128">
        <f>+'ANNEX C - Table 3.2'!G84-'ANNEX C - Table 3.3'!G84</f>
        <v>1899.8661166375655</v>
      </c>
      <c r="H96" s="132">
        <f>+'ANNEX C - Table 3.2'!H84-'ANNEX C - Table 3.3'!H84</f>
        <v>0</v>
      </c>
      <c r="I96" s="429">
        <f>+'ANNEX C - Table 3.2'!I84-'ANNEX C - Table 3.3'!I84</f>
        <v>183.67550700000001</v>
      </c>
      <c r="J96" s="429">
        <f>+'ANNEX C - Table 3.2'!J84-'ANNEX C - Table 3.3'!J84</f>
        <v>3832.1842727542371</v>
      </c>
      <c r="K96" s="429">
        <f>+'ANNEX C - Table 3.2'!K84-'ANNEX C - Table 3.3'!K84</f>
        <v>2942.438545747777</v>
      </c>
      <c r="L96" s="196"/>
      <c r="M96" s="197"/>
      <c r="N96" s="197"/>
      <c r="O96" s="197"/>
      <c r="P96" s="197"/>
      <c r="Q96" s="197"/>
      <c r="R96" s="197"/>
      <c r="S96" s="198"/>
      <c r="T96" s="198"/>
      <c r="U96" s="198"/>
      <c r="V96" s="198"/>
      <c r="W96" s="198"/>
      <c r="X96" s="198"/>
      <c r="Y96" s="198"/>
      <c r="Z96" s="197"/>
      <c r="AA96" s="197"/>
      <c r="AB96" s="197"/>
      <c r="AC96" s="197"/>
      <c r="AD96" s="197"/>
    </row>
    <row r="97" spans="1:30" ht="17.100000000000001" customHeight="1">
      <c r="A97" s="472"/>
      <c r="B97" s="534" t="s">
        <v>11</v>
      </c>
      <c r="C97" s="535"/>
      <c r="D97" s="128">
        <f>+'ANNEX C - Table 3.2'!D85-'ANNEX C - Table 3.3'!D85</f>
        <v>597.6994599509643</v>
      </c>
      <c r="E97" s="128">
        <f>+'ANNEX C - Table 3.2'!E85-'ANNEX C - Table 3.3'!E85</f>
        <v>-1487.0437091810663</v>
      </c>
      <c r="F97" s="128">
        <f>+'ANNEX C - Table 3.2'!F85-'ANNEX C - Table 3.3'!F85</f>
        <v>-4736.2354589742463</v>
      </c>
      <c r="G97" s="128">
        <f>+'ANNEX C - Table 3.2'!G85-'ANNEX C - Table 3.3'!G85</f>
        <v>-3087.9274388267077</v>
      </c>
      <c r="H97" s="429">
        <f>+'ANNEX C - Table 3.2'!H85-'ANNEX C - Table 3.3'!H85</f>
        <v>-183.67550700000001</v>
      </c>
      <c r="I97" s="429">
        <f>+'ANNEX C - Table 3.2'!I85-'ANNEX C - Table 3.3'!I85</f>
        <v>0</v>
      </c>
      <c r="J97" s="429">
        <f>+'ANNEX C - Table 3.2'!J85-'ANNEX C - Table 3.3'!J85</f>
        <v>-8897.182654031054</v>
      </c>
      <c r="K97" s="429">
        <f>+'ANNEX C - Table 3.2'!K85-'ANNEX C - Table 3.3'!K85</f>
        <v>0</v>
      </c>
      <c r="L97" s="196"/>
      <c r="M97" s="197"/>
      <c r="N97" s="197"/>
      <c r="O97" s="197"/>
      <c r="P97" s="197"/>
      <c r="Q97" s="197"/>
      <c r="R97" s="197"/>
      <c r="S97" s="198"/>
      <c r="T97" s="198"/>
      <c r="U97" s="198"/>
      <c r="V97" s="198"/>
      <c r="W97" s="198"/>
      <c r="X97" s="198"/>
      <c r="Y97" s="198"/>
      <c r="Z97" s="197"/>
      <c r="AA97" s="197"/>
      <c r="AB97" s="197"/>
      <c r="AC97" s="197"/>
      <c r="AD97" s="197"/>
    </row>
    <row r="98" spans="1:30" ht="17.100000000000001" customHeight="1">
      <c r="A98" s="472"/>
      <c r="B98" s="534" t="s">
        <v>13</v>
      </c>
      <c r="C98" s="535"/>
      <c r="D98" s="128">
        <f>+'ANNEX C - Table 3.2'!D86-'ANNEX C - Table 3.3'!D86</f>
        <v>-2408.3010633139747</v>
      </c>
      <c r="E98" s="128">
        <f>+'ANNEX C - Table 3.2'!E86-'ANNEX C - Table 3.3'!E86</f>
        <v>4840.9443884860411</v>
      </c>
      <c r="F98" s="128">
        <f>+'ANNEX C - Table 3.2'!F86-'ANNEX C - Table 3.3'!F86</f>
        <v>440.1341233865935</v>
      </c>
      <c r="G98" s="128">
        <f>+'ANNEX C - Table 3.2'!G86-'ANNEX C - Table 3.3'!G86</f>
        <v>-365.13446024453003</v>
      </c>
      <c r="H98" s="128">
        <f>+'ANNEX C - Table 3.2'!H86-'ANNEX C - Table 3.3'!H86</f>
        <v>-2942.438545747777</v>
      </c>
      <c r="I98" s="429">
        <f>+'ANNEX C - Table 3.2'!I86-'ANNEX C - Table 3.3'!I86</f>
        <v>0</v>
      </c>
      <c r="J98" s="128">
        <f>+'ANNEX C - Table 3.2'!J86-'ANNEX C - Table 3.3'!J86</f>
        <v>-434.79555743364472</v>
      </c>
      <c r="K98" s="131">
        <f>+'ANNEX C - Table 3.2'!K86-'ANNEX C - Table 3.3'!K86</f>
        <v>0</v>
      </c>
      <c r="L98" s="196"/>
      <c r="M98" s="197"/>
      <c r="N98" s="197"/>
      <c r="O98" s="197"/>
      <c r="P98" s="197"/>
      <c r="Q98" s="197"/>
      <c r="R98" s="197"/>
      <c r="S98" s="198"/>
      <c r="T98" s="198"/>
      <c r="U98" s="198"/>
      <c r="V98" s="198"/>
      <c r="W98" s="198"/>
      <c r="X98" s="198"/>
      <c r="Y98" s="198"/>
      <c r="Z98" s="197"/>
      <c r="AA98" s="197"/>
      <c r="AB98" s="197"/>
      <c r="AC98" s="197"/>
      <c r="AD98" s="197"/>
    </row>
    <row r="99" spans="1:30" ht="17.100000000000001" customHeight="1">
      <c r="A99" s="123"/>
      <c r="B99" s="534" t="s">
        <v>16</v>
      </c>
      <c r="C99" s="535"/>
      <c r="D99" s="199">
        <f>+'ANNEX C - Table 3.2'!D87-'ANNEX C - Table 3.3'!D87</f>
        <v>-5334.555416179378</v>
      </c>
      <c r="E99" s="199">
        <f>+'ANNEX C - Table 3.2'!E87-'ANNEX C - Table 3.3'!E87</f>
        <v>676.69349522360972</v>
      </c>
      <c r="F99" s="199">
        <f>+'ANNEX C - Table 3.2'!F87-'ANNEX C - Table 3.3'!F87</f>
        <v>1985.9147578278971</v>
      </c>
      <c r="G99" s="199">
        <f>+'ANNEX C - Table 3.2'!G87-'ANNEX C - Table 3.3'!G87</f>
        <v>114.59177016518242</v>
      </c>
      <c r="H99" s="199">
        <f>+'ANNEX C - Table 3.2'!H87-'ANNEX C - Table 3.3'!H87</f>
        <v>-6774.6228185020136</v>
      </c>
      <c r="I99" s="134">
        <f>+'ANNEX C - Table 3.2'!I87-'ANNEX C - Table 3.3'!I87</f>
        <v>8897.182654031054</v>
      </c>
      <c r="J99" s="134">
        <f>+'ANNEX C - Table 3.2'!J87-'ANNEX C - Table 3.3'!J87</f>
        <v>-434.79555743365199</v>
      </c>
      <c r="K99" s="134">
        <f>+'ANNEX C - Table 3.2'!K87-'ANNEX C - Table 3.3'!K87</f>
        <v>434.79555743364836</v>
      </c>
      <c r="L99" s="196"/>
      <c r="M99" s="197"/>
      <c r="N99" s="197"/>
      <c r="O99" s="197"/>
      <c r="P99" s="197"/>
      <c r="Q99" s="197"/>
      <c r="R99" s="197"/>
      <c r="S99" s="198"/>
      <c r="T99" s="198"/>
      <c r="U99" s="198"/>
      <c r="V99" s="198"/>
      <c r="W99" s="198"/>
      <c r="X99" s="198"/>
      <c r="Y99" s="198"/>
      <c r="Z99" s="197"/>
      <c r="AA99" s="197"/>
      <c r="AB99" s="197"/>
      <c r="AC99" s="197"/>
      <c r="AD99" s="197"/>
    </row>
    <row r="100" spans="1:30" s="177" customFormat="1" ht="12.75" customHeight="1">
      <c r="B100" s="157"/>
      <c r="C100" s="152"/>
      <c r="D100" s="213"/>
      <c r="E100" s="213"/>
      <c r="F100" s="213"/>
      <c r="G100" s="213"/>
      <c r="H100" s="213"/>
      <c r="I100" s="213"/>
      <c r="J100" s="155"/>
      <c r="K100" s="213"/>
      <c r="L100" s="209"/>
      <c r="M100" s="209"/>
      <c r="N100" s="209"/>
      <c r="O100" s="209"/>
      <c r="P100" s="209"/>
      <c r="Q100" s="209"/>
      <c r="R100" s="209"/>
      <c r="S100" s="209"/>
      <c r="T100" s="209"/>
      <c r="U100" s="209"/>
      <c r="V100" s="209"/>
      <c r="W100" s="209"/>
      <c r="X100" s="209"/>
      <c r="Y100" s="209"/>
      <c r="Z100" s="209"/>
      <c r="AA100" s="209"/>
      <c r="AB100" s="209"/>
      <c r="AC100" s="209"/>
      <c r="AD100" s="209"/>
    </row>
    <row r="101" spans="1:30" s="192" customFormat="1" ht="18" customHeight="1">
      <c r="A101" s="190"/>
      <c r="B101" s="191"/>
      <c r="C101" s="204"/>
      <c r="D101" s="464" t="s">
        <v>15</v>
      </c>
      <c r="E101" s="464"/>
      <c r="F101" s="464"/>
      <c r="G101" s="464"/>
      <c r="H101" s="464"/>
      <c r="I101" s="464"/>
      <c r="J101" s="464"/>
      <c r="K101" s="464"/>
      <c r="L101" s="190"/>
      <c r="N101" s="125" t="s">
        <v>107</v>
      </c>
      <c r="O101" s="362">
        <f ca="1">NOW()</f>
        <v>44383.44200451389</v>
      </c>
    </row>
    <row r="102" spans="1:30" s="192" customFormat="1" ht="18" customHeight="1">
      <c r="A102" s="190"/>
      <c r="B102" s="200"/>
      <c r="C102" s="205"/>
      <c r="D102" s="464" t="s">
        <v>4</v>
      </c>
      <c r="E102" s="464"/>
      <c r="F102" s="464"/>
      <c r="G102" s="464"/>
      <c r="H102" s="464"/>
      <c r="I102" s="464"/>
      <c r="J102" s="464"/>
      <c r="K102" s="464"/>
      <c r="L102" s="190"/>
      <c r="O102" s="125" t="s">
        <v>108</v>
      </c>
    </row>
    <row r="103" spans="1:30" ht="20.100000000000001" customHeight="1">
      <c r="A103" s="123"/>
      <c r="B103" s="536" t="s">
        <v>94</v>
      </c>
      <c r="C103" s="537"/>
      <c r="D103" s="194" t="s">
        <v>6</v>
      </c>
      <c r="E103" s="194" t="s">
        <v>7</v>
      </c>
      <c r="F103" s="194" t="s">
        <v>8</v>
      </c>
      <c r="G103" s="194" t="s">
        <v>9</v>
      </c>
      <c r="H103" s="194" t="s">
        <v>10</v>
      </c>
      <c r="I103" s="194" t="s">
        <v>11</v>
      </c>
      <c r="J103" s="163" t="s">
        <v>12</v>
      </c>
      <c r="K103" s="195" t="s">
        <v>13</v>
      </c>
      <c r="L103" s="196"/>
      <c r="M103" s="197"/>
      <c r="N103" s="197"/>
      <c r="O103" s="197"/>
      <c r="P103" s="197"/>
      <c r="Q103" s="197"/>
      <c r="R103" s="197"/>
    </row>
    <row r="104" spans="1:30" ht="17.100000000000001" customHeight="1">
      <c r="A104" s="472"/>
      <c r="B104" s="534" t="s">
        <v>6</v>
      </c>
      <c r="C104" s="535"/>
      <c r="D104" s="132">
        <f>+'ANNEX C - Table 3.2'!D92-'ANNEX C - Table 3.3'!D92</f>
        <v>0</v>
      </c>
      <c r="E104" s="128">
        <f>+'ANNEX C - Table 3.2'!E92-'ANNEX C - Table 3.3'!E92</f>
        <v>683.05015846214008</v>
      </c>
      <c r="F104" s="128">
        <f>+'ANNEX C - Table 3.2'!F92-'ANNEX C - Table 3.3'!F92</f>
        <v>1728.6749056084113</v>
      </c>
      <c r="G104" s="128">
        <f>+'ANNEX C - Table 3.2'!G92-'ANNEX C - Table 3.3'!G92</f>
        <v>1616.3752108243102</v>
      </c>
      <c r="H104" s="128">
        <f>+'ANNEX C - Table 3.2'!H92-'ANNEX C - Table 3.3'!H92</f>
        <v>-146.78589470375613</v>
      </c>
      <c r="I104" s="128">
        <f>+'ANNEX C - Table 3.2'!I92-'ANNEX C - Table 3.3'!I92</f>
        <v>-608.07558948884389</v>
      </c>
      <c r="J104" s="128">
        <f>+'ANNEX C - Table 3.2'!J92-'ANNEX C - Table 3.3'!J92</f>
        <v>3273.2387907022621</v>
      </c>
      <c r="K104" s="429">
        <f>+'ANNEX C - Table 3.2'!K92-'ANNEX C - Table 3.3'!K92</f>
        <v>2666.3173098449183</v>
      </c>
      <c r="L104" s="196"/>
      <c r="M104" s="197"/>
      <c r="N104" s="197"/>
      <c r="O104" s="197"/>
      <c r="P104" s="197"/>
      <c r="Q104" s="197"/>
      <c r="R104" s="197"/>
      <c r="S104" s="198"/>
      <c r="T104" s="198"/>
      <c r="U104" s="198"/>
      <c r="V104" s="198"/>
      <c r="W104" s="198"/>
      <c r="X104" s="198"/>
      <c r="Y104" s="198"/>
      <c r="Z104" s="197"/>
      <c r="AA104" s="197"/>
      <c r="AB104" s="197"/>
      <c r="AC104" s="197"/>
      <c r="AD104" s="197"/>
    </row>
    <row r="105" spans="1:30" ht="17.100000000000001" customHeight="1">
      <c r="A105" s="472"/>
      <c r="B105" s="534" t="s">
        <v>7</v>
      </c>
      <c r="C105" s="535"/>
      <c r="D105" s="128">
        <f>+'ANNEX C - Table 3.2'!D93-'ANNEX C - Table 3.3'!D93</f>
        <v>-683.05015846214008</v>
      </c>
      <c r="E105" s="131">
        <f>+'ANNEX C - Table 3.2'!E93-'ANNEX C - Table 3.3'!E93</f>
        <v>0</v>
      </c>
      <c r="F105" s="128">
        <f>+'ANNEX C - Table 3.2'!F93-'ANNEX C - Table 3.3'!F93</f>
        <v>3635.0043730131742</v>
      </c>
      <c r="G105" s="128">
        <f>+'ANNEX C - Table 3.2'!G93-'ANNEX C - Table 3.3'!G93</f>
        <v>-49.281395907603489</v>
      </c>
      <c r="H105" s="128">
        <f>+'ANNEX C - Table 3.2'!H93-'ANNEX C - Table 3.3'!H93</f>
        <v>-2.3476197817899989</v>
      </c>
      <c r="I105" s="128">
        <f>+'ANNEX C - Table 3.2'!I93-'ANNEX C - Table 3.3'!I93</f>
        <v>1686.3114747062934</v>
      </c>
      <c r="J105" s="128">
        <f>+'ANNEX C - Table 3.2'!J93-'ANNEX C - Table 3.3'!J93</f>
        <v>4586.636673567933</v>
      </c>
      <c r="K105" s="429">
        <f>+'ANNEX C - Table 3.2'!K93-'ANNEX C - Table 3.3'!K93</f>
        <v>-5264.989488377013</v>
      </c>
      <c r="L105" s="196"/>
      <c r="M105" s="197"/>
      <c r="N105" s="197"/>
      <c r="O105" s="197"/>
      <c r="P105" s="197"/>
      <c r="Q105" s="197"/>
      <c r="R105" s="197"/>
      <c r="S105" s="198"/>
      <c r="T105" s="198"/>
      <c r="U105" s="198"/>
      <c r="V105" s="198"/>
      <c r="W105" s="198"/>
      <c r="X105" s="198"/>
      <c r="Y105" s="198"/>
      <c r="Z105" s="197"/>
      <c r="AA105" s="197"/>
      <c r="AB105" s="197"/>
      <c r="AC105" s="197"/>
      <c r="AD105" s="197"/>
    </row>
    <row r="106" spans="1:30" ht="17.100000000000001" customHeight="1">
      <c r="A106" s="472"/>
      <c r="B106" s="534" t="s">
        <v>8</v>
      </c>
      <c r="C106" s="535"/>
      <c r="D106" s="128">
        <f>+'ANNEX C - Table 3.2'!D94-'ANNEX C - Table 3.3'!D94</f>
        <v>-1728.6749056084113</v>
      </c>
      <c r="E106" s="128">
        <f>+'ANNEX C - Table 3.2'!E94-'ANNEX C - Table 3.3'!E94</f>
        <v>-3635.0043730131742</v>
      </c>
      <c r="F106" s="132">
        <f>+'ANNEX C - Table 3.2'!F94-'ANNEX C - Table 3.3'!F94</f>
        <v>0</v>
      </c>
      <c r="G106" s="128">
        <f>+'ANNEX C - Table 3.2'!G94-'ANNEX C - Table 3.3'!G94</f>
        <v>248.07329948928304</v>
      </c>
      <c r="H106" s="128">
        <f>+'ANNEX C - Table 3.2'!H94-'ANNEX C - Table 3.3'!H94</f>
        <v>-1642.1685350423668</v>
      </c>
      <c r="I106" s="128">
        <f>+'ANNEX C - Table 3.2'!I94-'ANNEX C - Table 3.3'!I94</f>
        <v>4970.2908203799498</v>
      </c>
      <c r="J106" s="128">
        <f>+'ANNEX C - Table 3.2'!J94-'ANNEX C - Table 3.3'!J94</f>
        <v>-1787.4836937947184</v>
      </c>
      <c r="K106" s="429">
        <f>+'ANNEX C - Table 3.2'!K94-'ANNEX C - Table 3.3'!K94</f>
        <v>-204.78039345747789</v>
      </c>
      <c r="L106" s="196"/>
      <c r="M106" s="197"/>
      <c r="N106" s="197"/>
      <c r="O106" s="197"/>
      <c r="P106" s="197"/>
      <c r="Q106" s="197"/>
      <c r="R106" s="197"/>
      <c r="S106" s="198"/>
      <c r="T106" s="198"/>
      <c r="U106" s="198"/>
      <c r="V106" s="198"/>
      <c r="W106" s="198"/>
      <c r="X106" s="198"/>
      <c r="Y106" s="198"/>
      <c r="Z106" s="197"/>
      <c r="AA106" s="197"/>
      <c r="AB106" s="197"/>
      <c r="AC106" s="197"/>
      <c r="AD106" s="197"/>
    </row>
    <row r="107" spans="1:30" ht="17.100000000000001" customHeight="1">
      <c r="A107" s="472"/>
      <c r="B107" s="534" t="s">
        <v>9</v>
      </c>
      <c r="C107" s="535"/>
      <c r="D107" s="128">
        <f>+'ANNEX C - Table 3.2'!D95-'ANNEX C - Table 3.3'!D95</f>
        <v>-1616.3752108243102</v>
      </c>
      <c r="E107" s="128">
        <f>+'ANNEX C - Table 3.2'!E95-'ANNEX C - Table 3.3'!E95</f>
        <v>49.281395907603489</v>
      </c>
      <c r="F107" s="128">
        <f>+'ANNEX C - Table 3.2'!F95-'ANNEX C - Table 3.3'!F95</f>
        <v>-248.07329948928304</v>
      </c>
      <c r="G107" s="132">
        <f>+'ANNEX C - Table 3.2'!G95-'ANNEX C - Table 3.3'!G95</f>
        <v>0</v>
      </c>
      <c r="H107" s="128">
        <f>+'ANNEX C - Table 3.2'!H95-'ANNEX C - Table 3.3'!H95</f>
        <v>-2221.017496810498</v>
      </c>
      <c r="I107" s="128">
        <f>+'ANNEX C - Table 3.2'!I95-'ANNEX C - Table 3.3'!I95</f>
        <v>3243.4327779541154</v>
      </c>
      <c r="J107" s="128">
        <f>+'ANNEX C - Table 3.2'!J95-'ANNEX C - Table 3.3'!J95</f>
        <v>-792.7518332623722</v>
      </c>
      <c r="K107" s="429">
        <f>+'ANNEX C - Table 3.2'!K95-'ANNEX C - Table 3.3'!K95</f>
        <v>419.40365489019905</v>
      </c>
      <c r="L107" s="196"/>
      <c r="M107" s="197"/>
      <c r="N107" s="197"/>
      <c r="O107" s="197"/>
      <c r="P107" s="197"/>
      <c r="Q107" s="197"/>
      <c r="R107" s="197"/>
      <c r="S107" s="198"/>
      <c r="T107" s="198"/>
      <c r="U107" s="198"/>
      <c r="V107" s="198"/>
      <c r="W107" s="198"/>
      <c r="X107" s="198"/>
      <c r="Y107" s="198"/>
      <c r="Z107" s="197"/>
      <c r="AA107" s="197"/>
      <c r="AB107" s="197"/>
      <c r="AC107" s="197"/>
      <c r="AD107" s="197"/>
    </row>
    <row r="108" spans="1:30" ht="17.100000000000001" customHeight="1">
      <c r="A108" s="472"/>
      <c r="B108" s="534" t="s">
        <v>10</v>
      </c>
      <c r="C108" s="535"/>
      <c r="D108" s="128">
        <f>+'ANNEX C - Table 3.2'!D96-'ANNEX C - Table 3.3'!D96</f>
        <v>146.78589470375613</v>
      </c>
      <c r="E108" s="128">
        <f>+'ANNEX C - Table 3.2'!E96-'ANNEX C - Table 3.3'!E96</f>
        <v>2.3476197817899989</v>
      </c>
      <c r="F108" s="429">
        <f>+'ANNEX C - Table 3.2'!F96-'ANNEX C - Table 3.3'!F96</f>
        <v>1642.1685350423668</v>
      </c>
      <c r="G108" s="128">
        <f>+'ANNEX C - Table 3.2'!G96-'ANNEX C - Table 3.3'!G96</f>
        <v>2221.017496810498</v>
      </c>
      <c r="H108" s="132">
        <f>+'ANNEX C - Table 3.2'!H96-'ANNEX C - Table 3.3'!H96</f>
        <v>0</v>
      </c>
      <c r="I108" s="429">
        <f>+'ANNEX C - Table 3.2'!I96-'ANNEX C - Table 3.3'!I96</f>
        <v>185.04916</v>
      </c>
      <c r="J108" s="429">
        <f>+'ANNEX C - Table 3.2'!J96-'ANNEX C - Table 3.3'!J96</f>
        <v>4197.3687063384123</v>
      </c>
      <c r="K108" s="429">
        <f>+'ANNEX C - Table 3.2'!K96-'ANNEX C - Table 3.3'!K96</f>
        <v>3299.0639288396792</v>
      </c>
      <c r="L108" s="196"/>
      <c r="M108" s="197"/>
      <c r="N108" s="197"/>
      <c r="O108" s="197"/>
      <c r="P108" s="197"/>
      <c r="Q108" s="197"/>
      <c r="R108" s="197"/>
      <c r="S108" s="198"/>
      <c r="T108" s="198"/>
      <c r="U108" s="198"/>
      <c r="V108" s="198"/>
      <c r="W108" s="198"/>
      <c r="X108" s="198"/>
      <c r="Y108" s="198"/>
      <c r="Z108" s="197"/>
      <c r="AA108" s="197"/>
      <c r="AB108" s="197"/>
      <c r="AC108" s="197"/>
      <c r="AD108" s="197"/>
    </row>
    <row r="109" spans="1:30" ht="17.100000000000001" customHeight="1">
      <c r="A109" s="472"/>
      <c r="B109" s="534" t="s">
        <v>11</v>
      </c>
      <c r="C109" s="535"/>
      <c r="D109" s="128">
        <f>+'ANNEX C - Table 3.2'!D97-'ANNEX C - Table 3.3'!D97</f>
        <v>608.07558948884389</v>
      </c>
      <c r="E109" s="128">
        <f>+'ANNEX C - Table 3.2'!E97-'ANNEX C - Table 3.3'!E97</f>
        <v>-1686.3114747062934</v>
      </c>
      <c r="F109" s="128">
        <f>+'ANNEX C - Table 3.2'!F97-'ANNEX C - Table 3.3'!F97</f>
        <v>-4970.2908203799498</v>
      </c>
      <c r="G109" s="128">
        <f>+'ANNEX C - Table 3.2'!G97-'ANNEX C - Table 3.3'!G97</f>
        <v>-3243.4327779541154</v>
      </c>
      <c r="H109" s="429">
        <f>+'ANNEX C - Table 3.2'!H97-'ANNEX C - Table 3.3'!H97</f>
        <v>-185.04916</v>
      </c>
      <c r="I109" s="429">
        <f>+'ANNEX C - Table 3.2'!I97-'ANNEX C - Table 3.3'!I97</f>
        <v>0</v>
      </c>
      <c r="J109" s="429">
        <f>+'ANNEX C - Table 3.2'!J97-'ANNEX C - Table 3.3'!J97</f>
        <v>-9477.008643551515</v>
      </c>
      <c r="K109" s="429">
        <f>+'ANNEX C - Table 3.2'!K97-'ANNEX C - Table 3.3'!K97</f>
        <v>0</v>
      </c>
      <c r="L109" s="196"/>
      <c r="M109" s="197"/>
      <c r="N109" s="197"/>
      <c r="O109" s="197"/>
      <c r="P109" s="197"/>
      <c r="Q109" s="197"/>
      <c r="R109" s="197"/>
      <c r="S109" s="198"/>
      <c r="T109" s="198"/>
      <c r="U109" s="198"/>
      <c r="V109" s="198"/>
      <c r="W109" s="198"/>
      <c r="X109" s="198"/>
      <c r="Y109" s="198"/>
      <c r="Z109" s="197"/>
      <c r="AA109" s="197"/>
      <c r="AB109" s="197"/>
      <c r="AC109" s="197"/>
      <c r="AD109" s="197"/>
    </row>
    <row r="110" spans="1:30" ht="17.100000000000001" customHeight="1">
      <c r="A110" s="472"/>
      <c r="B110" s="534" t="s">
        <v>13</v>
      </c>
      <c r="C110" s="535"/>
      <c r="D110" s="128">
        <f>+'ANNEX C - Table 3.2'!D98-'ANNEX C - Table 3.3'!D98</f>
        <v>-2666.3173098449183</v>
      </c>
      <c r="E110" s="128">
        <f>+'ANNEX C - Table 3.2'!E98-'ANNEX C - Table 3.3'!E98</f>
        <v>5264.9894883770139</v>
      </c>
      <c r="F110" s="128">
        <f>+'ANNEX C - Table 3.2'!F98-'ANNEX C - Table 3.3'!F98</f>
        <v>204.78039345747789</v>
      </c>
      <c r="G110" s="128">
        <f>+'ANNEX C - Table 3.2'!G98-'ANNEX C - Table 3.3'!G98</f>
        <v>-419.40365489019905</v>
      </c>
      <c r="H110" s="128">
        <f>+'ANNEX C - Table 3.2'!H98-'ANNEX C - Table 3.3'!H98</f>
        <v>-3299.0639288396792</v>
      </c>
      <c r="I110" s="429">
        <f>+'ANNEX C - Table 3.2'!I98-'ANNEX C - Table 3.3'!I98</f>
        <v>0</v>
      </c>
      <c r="J110" s="128">
        <f>+'ANNEX C - Table 3.2'!J98-'ANNEX C - Table 3.3'!J98</f>
        <v>-915.01501174030454</v>
      </c>
      <c r="K110" s="131">
        <f>+'ANNEX C - Table 3.2'!K98-'ANNEX C - Table 3.3'!K98</f>
        <v>0</v>
      </c>
      <c r="L110" s="196"/>
      <c r="M110" s="197"/>
      <c r="N110" s="197"/>
      <c r="O110" s="197"/>
      <c r="P110" s="197"/>
      <c r="Q110" s="197"/>
      <c r="R110" s="197"/>
      <c r="S110" s="198"/>
      <c r="T110" s="198"/>
      <c r="U110" s="198"/>
      <c r="V110" s="198"/>
      <c r="W110" s="198"/>
      <c r="X110" s="198"/>
      <c r="Y110" s="198"/>
      <c r="Z110" s="197"/>
      <c r="AA110" s="197"/>
      <c r="AB110" s="197"/>
      <c r="AC110" s="197"/>
      <c r="AD110" s="197"/>
    </row>
    <row r="111" spans="1:30" ht="17.100000000000001" customHeight="1">
      <c r="A111" s="123"/>
      <c r="B111" s="534" t="s">
        <v>16</v>
      </c>
      <c r="C111" s="535"/>
      <c r="D111" s="199">
        <f>+'ANNEX C - Table 3.2'!D99-'ANNEX C - Table 3.3'!D99</f>
        <v>-5939.55610054718</v>
      </c>
      <c r="E111" s="199">
        <f>+'ANNEX C - Table 3.2'!E99-'ANNEX C - Table 3.3'!E99</f>
        <v>678.35281480908088</v>
      </c>
      <c r="F111" s="199">
        <f>+'ANNEX C - Table 3.2'!F99-'ANNEX C - Table 3.3'!F99</f>
        <v>1992.2640872521988</v>
      </c>
      <c r="G111" s="199">
        <f>+'ANNEX C - Table 3.2'!G99-'ANNEX C - Table 3.3'!G99</f>
        <v>373.3481783721727</v>
      </c>
      <c r="H111" s="199">
        <f>+'ANNEX C - Table 3.2'!H99-'ANNEX C - Table 3.3'!H99</f>
        <v>-7496.432635178091</v>
      </c>
      <c r="I111" s="134">
        <f>+'ANNEX C - Table 3.2'!I99-'ANNEX C - Table 3.3'!I99</f>
        <v>9477.008643551515</v>
      </c>
      <c r="J111" s="134">
        <f>+'ANNEX C - Table 3.2'!J99-'ANNEX C - Table 3.3'!J99</f>
        <v>-915.01501174029545</v>
      </c>
      <c r="K111" s="134">
        <f>+'ANNEX C - Table 3.2'!K99-'ANNEX C - Table 3.3'!K99</f>
        <v>915.01501174030636</v>
      </c>
      <c r="L111" s="196"/>
      <c r="M111" s="197"/>
      <c r="N111" s="197"/>
      <c r="O111" s="197"/>
      <c r="P111" s="197"/>
      <c r="Q111" s="197"/>
      <c r="R111" s="197"/>
      <c r="S111" s="198"/>
      <c r="T111" s="198"/>
      <c r="U111" s="198"/>
      <c r="V111" s="198"/>
      <c r="W111" s="198"/>
      <c r="X111" s="198"/>
      <c r="Y111" s="198"/>
      <c r="Z111" s="197"/>
      <c r="AA111" s="197"/>
      <c r="AB111" s="197"/>
      <c r="AC111" s="197"/>
      <c r="AD111" s="197"/>
    </row>
    <row r="112" spans="1:30" s="123" customFormat="1" ht="14.1" customHeight="1">
      <c r="B112" s="120"/>
      <c r="C112" s="214"/>
      <c r="D112" s="215"/>
      <c r="E112" s="215"/>
      <c r="F112" s="215"/>
      <c r="G112" s="215"/>
      <c r="H112" s="215"/>
      <c r="I112" s="215"/>
      <c r="J112" s="155"/>
      <c r="L112" s="196"/>
      <c r="M112" s="196"/>
      <c r="N112" s="196"/>
      <c r="O112" s="196"/>
      <c r="P112" s="196"/>
      <c r="Q112" s="196"/>
      <c r="R112" s="196"/>
      <c r="S112" s="155"/>
      <c r="T112" s="155"/>
      <c r="U112" s="155"/>
      <c r="V112" s="155"/>
      <c r="W112" s="155"/>
      <c r="X112" s="155"/>
      <c r="Y112" s="155"/>
      <c r="Z112" s="196"/>
      <c r="AA112" s="196"/>
      <c r="AB112" s="196"/>
      <c r="AC112" s="196"/>
      <c r="AD112" s="196"/>
    </row>
    <row r="113" spans="1:30" s="123" customFormat="1" ht="14.1" customHeight="1">
      <c r="B113" s="120"/>
      <c r="C113" s="214"/>
      <c r="D113" s="215"/>
      <c r="E113" s="215"/>
      <c r="F113" s="215"/>
      <c r="G113" s="215"/>
      <c r="H113" s="215"/>
      <c r="I113" s="215"/>
      <c r="J113" s="155"/>
      <c r="L113" s="196"/>
      <c r="M113" s="196"/>
      <c r="N113" s="196"/>
      <c r="O113" s="196"/>
      <c r="P113" s="196"/>
      <c r="Q113" s="196"/>
      <c r="R113" s="196"/>
      <c r="S113" s="155"/>
      <c r="T113" s="155"/>
      <c r="U113" s="155"/>
      <c r="V113" s="155"/>
      <c r="W113" s="155"/>
      <c r="X113" s="155"/>
      <c r="Y113" s="155"/>
      <c r="Z113" s="196"/>
      <c r="AA113" s="196"/>
      <c r="AB113" s="196"/>
      <c r="AC113" s="196"/>
      <c r="AD113" s="196"/>
    </row>
    <row r="114" spans="1:30" s="212" customFormat="1" ht="14.1" customHeight="1">
      <c r="A114" s="177"/>
      <c r="B114" s="178" t="s">
        <v>25</v>
      </c>
      <c r="C114" s="179" t="s">
        <v>26</v>
      </c>
      <c r="D114" s="177" t="s">
        <v>27</v>
      </c>
      <c r="E114" s="177"/>
      <c r="G114" s="177" t="s">
        <v>28</v>
      </c>
      <c r="H114" s="177"/>
      <c r="I114" s="177" t="s">
        <v>29</v>
      </c>
      <c r="K114" s="177"/>
      <c r="L114" s="177"/>
    </row>
    <row r="115" spans="1:30" s="212" customFormat="1" ht="14.1" customHeight="1">
      <c r="A115" s="177"/>
      <c r="B115" s="178" t="s">
        <v>30</v>
      </c>
      <c r="C115" s="179" t="s">
        <v>118</v>
      </c>
      <c r="D115" s="177" t="s">
        <v>32</v>
      </c>
      <c r="E115" s="177"/>
      <c r="G115" s="177" t="s">
        <v>33</v>
      </c>
      <c r="H115" s="177"/>
      <c r="I115" s="177" t="s">
        <v>34</v>
      </c>
      <c r="K115" s="177"/>
      <c r="L115" s="177"/>
    </row>
    <row r="116" spans="1:30" s="212" customFormat="1" ht="14.1" customHeight="1">
      <c r="A116" s="177"/>
      <c r="B116" s="180" t="s">
        <v>35</v>
      </c>
      <c r="C116" s="179" t="s">
        <v>36</v>
      </c>
      <c r="D116" s="177" t="s">
        <v>37</v>
      </c>
      <c r="E116" s="177"/>
      <c r="G116" s="177" t="s">
        <v>38</v>
      </c>
      <c r="I116" s="177"/>
      <c r="K116" s="177"/>
      <c r="L116" s="177"/>
    </row>
    <row r="117" spans="1:30" s="212" customFormat="1" ht="14.1" customHeight="1">
      <c r="A117" s="177"/>
      <c r="B117" s="296"/>
      <c r="C117" s="179" t="s">
        <v>39</v>
      </c>
      <c r="D117" s="177"/>
      <c r="E117" s="177"/>
      <c r="F117" s="177"/>
      <c r="G117" s="177"/>
      <c r="H117" s="177"/>
      <c r="I117" s="177"/>
      <c r="J117" s="177"/>
      <c r="K117" s="177"/>
      <c r="L117" s="177"/>
    </row>
    <row r="118" spans="1:30" s="212" customFormat="1" ht="14.1" customHeight="1">
      <c r="A118" s="177"/>
      <c r="B118" s="182" t="s">
        <v>40</v>
      </c>
      <c r="C118" s="179" t="s">
        <v>41</v>
      </c>
      <c r="D118" s="177"/>
      <c r="E118" s="177"/>
      <c r="F118" s="177"/>
      <c r="G118" s="297"/>
      <c r="H118" s="177"/>
      <c r="I118" s="177"/>
      <c r="J118" s="177"/>
      <c r="K118" s="177"/>
      <c r="L118" s="177"/>
    </row>
    <row r="119" spans="1:30" s="212" customFormat="1" ht="14.1" customHeight="1">
      <c r="A119" s="177"/>
      <c r="B119" s="474" t="s">
        <v>44</v>
      </c>
      <c r="C119" s="474"/>
      <c r="D119" s="474"/>
      <c r="E119" s="474"/>
      <c r="F119" s="474"/>
      <c r="G119" s="474"/>
      <c r="H119" s="474"/>
      <c r="I119" s="474"/>
      <c r="J119" s="474"/>
      <c r="K119" s="474"/>
      <c r="L119" s="177"/>
    </row>
    <row r="120" spans="1:30" s="177" customFormat="1" ht="14.1" customHeight="1">
      <c r="B120" s="533" t="s">
        <v>119</v>
      </c>
      <c r="C120" s="533"/>
      <c r="D120" s="533"/>
      <c r="E120" s="533"/>
      <c r="F120" s="533"/>
      <c r="G120" s="533"/>
      <c r="H120" s="533"/>
      <c r="I120" s="533"/>
      <c r="J120" s="533"/>
      <c r="K120" s="533"/>
      <c r="L120" s="533"/>
      <c r="M120" s="533"/>
      <c r="N120" s="533"/>
      <c r="O120" s="533"/>
      <c r="P120" s="533"/>
      <c r="Q120" s="533"/>
      <c r="R120" s="533"/>
    </row>
    <row r="121" spans="1:30" s="177" customFormat="1" ht="14.1" customHeight="1">
      <c r="B121" s="533" t="s">
        <v>120</v>
      </c>
      <c r="C121" s="533"/>
      <c r="D121" s="533"/>
      <c r="E121" s="533"/>
      <c r="F121" s="533"/>
      <c r="G121" s="533"/>
      <c r="H121" s="533"/>
      <c r="I121" s="533"/>
      <c r="J121" s="533"/>
      <c r="K121" s="533"/>
      <c r="L121" s="533"/>
      <c r="M121" s="533"/>
      <c r="N121" s="533"/>
      <c r="O121" s="533"/>
      <c r="P121" s="533"/>
      <c r="Q121" s="533"/>
      <c r="R121" s="533"/>
    </row>
    <row r="122" spans="1:30" s="123" customFormat="1"/>
  </sheetData>
  <mergeCells count="111">
    <mergeCell ref="B39:C39"/>
    <mergeCell ref="D41:K41"/>
    <mergeCell ref="A32:A38"/>
    <mergeCell ref="B32:C32"/>
    <mergeCell ref="B33:C33"/>
    <mergeCell ref="B34:C34"/>
    <mergeCell ref="B35:C35"/>
    <mergeCell ref="D17:K17"/>
    <mergeCell ref="D18:K18"/>
    <mergeCell ref="B19:C19"/>
    <mergeCell ref="A20:A26"/>
    <mergeCell ref="B20:C20"/>
    <mergeCell ref="B21:C21"/>
    <mergeCell ref="B22:C22"/>
    <mergeCell ref="B23:C23"/>
    <mergeCell ref="B24:C24"/>
    <mergeCell ref="B25:C25"/>
    <mergeCell ref="A44:A50"/>
    <mergeCell ref="B44:C44"/>
    <mergeCell ref="B45:C45"/>
    <mergeCell ref="B46:C46"/>
    <mergeCell ref="B47:C47"/>
    <mergeCell ref="B48:C48"/>
    <mergeCell ref="B49:C49"/>
    <mergeCell ref="B50:C50"/>
    <mergeCell ref="D42:K42"/>
    <mergeCell ref="A68:A74"/>
    <mergeCell ref="B68:C68"/>
    <mergeCell ref="B69:C69"/>
    <mergeCell ref="B70:C70"/>
    <mergeCell ref="B71:C71"/>
    <mergeCell ref="B72:C72"/>
    <mergeCell ref="B73:C73"/>
    <mergeCell ref="B74:C74"/>
    <mergeCell ref="D53:K53"/>
    <mergeCell ref="D54:K54"/>
    <mergeCell ref="B55:C55"/>
    <mergeCell ref="B61:C61"/>
    <mergeCell ref="B62:C62"/>
    <mergeCell ref="B63:C63"/>
    <mergeCell ref="D65:K65"/>
    <mergeCell ref="D66:K66"/>
    <mergeCell ref="A56:A62"/>
    <mergeCell ref="B56:C56"/>
    <mergeCell ref="B57:C57"/>
    <mergeCell ref="B58:C58"/>
    <mergeCell ref="B59:C59"/>
    <mergeCell ref="B60:C60"/>
    <mergeCell ref="A92:A98"/>
    <mergeCell ref="B92:C92"/>
    <mergeCell ref="B93:C93"/>
    <mergeCell ref="B94:C94"/>
    <mergeCell ref="B95:C95"/>
    <mergeCell ref="B96:C96"/>
    <mergeCell ref="B97:C97"/>
    <mergeCell ref="B98:C98"/>
    <mergeCell ref="A80:A86"/>
    <mergeCell ref="B80:C80"/>
    <mergeCell ref="B81:C81"/>
    <mergeCell ref="B82:C82"/>
    <mergeCell ref="B83:C83"/>
    <mergeCell ref="B84:C84"/>
    <mergeCell ref="D5:K5"/>
    <mergeCell ref="D6:K6"/>
    <mergeCell ref="B7:C7"/>
    <mergeCell ref="A8:A14"/>
    <mergeCell ref="B8:C8"/>
    <mergeCell ref="B9:C9"/>
    <mergeCell ref="B10:C10"/>
    <mergeCell ref="B11:C11"/>
    <mergeCell ref="B12:C12"/>
    <mergeCell ref="B13:C13"/>
    <mergeCell ref="B14:C14"/>
    <mergeCell ref="B15:C15"/>
    <mergeCell ref="B119:K119"/>
    <mergeCell ref="B99:C99"/>
    <mergeCell ref="B85:C85"/>
    <mergeCell ref="B86:C86"/>
    <mergeCell ref="B87:C87"/>
    <mergeCell ref="D89:K89"/>
    <mergeCell ref="D90:K90"/>
    <mergeCell ref="B91:C91"/>
    <mergeCell ref="B75:C75"/>
    <mergeCell ref="D77:K77"/>
    <mergeCell ref="D78:K78"/>
    <mergeCell ref="B79:C79"/>
    <mergeCell ref="B67:C67"/>
    <mergeCell ref="B51:C51"/>
    <mergeCell ref="B43:C43"/>
    <mergeCell ref="B26:C26"/>
    <mergeCell ref="B27:C27"/>
    <mergeCell ref="D29:K29"/>
    <mergeCell ref="D30:K30"/>
    <mergeCell ref="B31:C31"/>
    <mergeCell ref="B36:C36"/>
    <mergeCell ref="B37:C37"/>
    <mergeCell ref="B38:C38"/>
    <mergeCell ref="B120:R120"/>
    <mergeCell ref="B121:R121"/>
    <mergeCell ref="B111:C111"/>
    <mergeCell ref="D101:K101"/>
    <mergeCell ref="D102:K102"/>
    <mergeCell ref="B103:C103"/>
    <mergeCell ref="A104:A110"/>
    <mergeCell ref="B104:C104"/>
    <mergeCell ref="B105:C105"/>
    <mergeCell ref="B106:C106"/>
    <mergeCell ref="B107:C107"/>
    <mergeCell ref="B108:C108"/>
    <mergeCell ref="B109:C109"/>
    <mergeCell ref="B110:C110"/>
  </mergeCells>
  <conditionalFormatting sqref="E21 K26">
    <cfRule type="cellIs" dxfId="902" priority="30" operator="equal">
      <formula>0</formula>
    </cfRule>
  </conditionalFormatting>
  <conditionalFormatting sqref="D20:K27">
    <cfRule type="cellIs" dxfId="901" priority="29" operator="between">
      <formula>0.0000000000001</formula>
      <formula>0.0499999999999999</formula>
    </cfRule>
  </conditionalFormatting>
  <conditionalFormatting sqref="H24:I25 I26 K25">
    <cfRule type="cellIs" dxfId="900" priority="28" operator="equal">
      <formula>0</formula>
    </cfRule>
  </conditionalFormatting>
  <conditionalFormatting sqref="E33 K38">
    <cfRule type="cellIs" dxfId="899" priority="27" operator="equal">
      <formula>0</formula>
    </cfRule>
  </conditionalFormatting>
  <conditionalFormatting sqref="D32:K39">
    <cfRule type="cellIs" dxfId="898" priority="26" operator="between">
      <formula>0.0000000000001</formula>
      <formula>0.0499999999999999</formula>
    </cfRule>
  </conditionalFormatting>
  <conditionalFormatting sqref="H36:I37 I38 K37">
    <cfRule type="cellIs" dxfId="897" priority="25" operator="equal">
      <formula>0</formula>
    </cfRule>
  </conditionalFormatting>
  <conditionalFormatting sqref="E45 K50">
    <cfRule type="cellIs" dxfId="896" priority="24" operator="equal">
      <formula>0</formula>
    </cfRule>
  </conditionalFormatting>
  <conditionalFormatting sqref="D44:K51">
    <cfRule type="cellIs" dxfId="895" priority="23" operator="between">
      <formula>0.0000000000001</formula>
      <formula>0.0499999999999999</formula>
    </cfRule>
  </conditionalFormatting>
  <conditionalFormatting sqref="H48:I49 I50 K49">
    <cfRule type="cellIs" dxfId="894" priority="22" operator="equal">
      <formula>0</formula>
    </cfRule>
  </conditionalFormatting>
  <conditionalFormatting sqref="E57 K62">
    <cfRule type="cellIs" dxfId="893" priority="21" operator="equal">
      <formula>0</formula>
    </cfRule>
  </conditionalFormatting>
  <conditionalFormatting sqref="D56:K63">
    <cfRule type="cellIs" dxfId="892" priority="20" operator="between">
      <formula>0.0000000000001</formula>
      <formula>0.0499999999999999</formula>
    </cfRule>
  </conditionalFormatting>
  <conditionalFormatting sqref="H61:I61 I62 K61 I60">
    <cfRule type="cellIs" dxfId="891" priority="19" operator="equal">
      <formula>0</formula>
    </cfRule>
  </conditionalFormatting>
  <conditionalFormatting sqref="E69 K74">
    <cfRule type="cellIs" dxfId="890" priority="18" operator="equal">
      <formula>0</formula>
    </cfRule>
  </conditionalFormatting>
  <conditionalFormatting sqref="D68:K75">
    <cfRule type="cellIs" dxfId="889" priority="17" operator="between">
      <formula>0.0000000000001</formula>
      <formula>0.0499999999999999</formula>
    </cfRule>
  </conditionalFormatting>
  <conditionalFormatting sqref="I72 H73:I73 I74 K73">
    <cfRule type="cellIs" dxfId="888" priority="16" operator="equal">
      <formula>0</formula>
    </cfRule>
  </conditionalFormatting>
  <conditionalFormatting sqref="E81 K86">
    <cfRule type="cellIs" dxfId="887" priority="15" operator="equal">
      <formula>0</formula>
    </cfRule>
  </conditionalFormatting>
  <conditionalFormatting sqref="D80:K87">
    <cfRule type="cellIs" dxfId="886" priority="14" operator="between">
      <formula>0.0000000000001</formula>
      <formula>0.0499999999999999</formula>
    </cfRule>
  </conditionalFormatting>
  <conditionalFormatting sqref="H85:I85 I86 K85 I84">
    <cfRule type="cellIs" dxfId="885" priority="13" operator="equal">
      <formula>0</formula>
    </cfRule>
  </conditionalFormatting>
  <conditionalFormatting sqref="E93 K98">
    <cfRule type="cellIs" dxfId="884" priority="12" operator="equal">
      <formula>0</formula>
    </cfRule>
  </conditionalFormatting>
  <conditionalFormatting sqref="D92:K99">
    <cfRule type="cellIs" dxfId="883" priority="11" operator="between">
      <formula>0.0000000000001</formula>
      <formula>0.0499999999999999</formula>
    </cfRule>
  </conditionalFormatting>
  <conditionalFormatting sqref="H97:I97 I98 K97 I96">
    <cfRule type="cellIs" dxfId="882" priority="10" operator="equal">
      <formula>0</formula>
    </cfRule>
  </conditionalFormatting>
  <conditionalFormatting sqref="E9 K14">
    <cfRule type="cellIs" dxfId="881" priority="6" operator="equal">
      <formula>0</formula>
    </cfRule>
  </conditionalFormatting>
  <conditionalFormatting sqref="D8:K15">
    <cfRule type="cellIs" dxfId="880" priority="5" operator="between">
      <formula>0.0000000000001</formula>
      <formula>0.0499999999999999</formula>
    </cfRule>
  </conditionalFormatting>
  <conditionalFormatting sqref="H12:I13 I14 K13">
    <cfRule type="cellIs" dxfId="879" priority="4" operator="equal">
      <formula>0</formula>
    </cfRule>
  </conditionalFormatting>
  <conditionalFormatting sqref="E105 K110">
    <cfRule type="cellIs" dxfId="878" priority="3" operator="equal">
      <formula>0</formula>
    </cfRule>
  </conditionalFormatting>
  <conditionalFormatting sqref="D104:K111">
    <cfRule type="cellIs" dxfId="877" priority="2" operator="between">
      <formula>0.0000000000001</formula>
      <formula>0.0499999999999999</formula>
    </cfRule>
  </conditionalFormatting>
  <conditionalFormatting sqref="H109:I109 I110 K109 I108">
    <cfRule type="cellIs" dxfId="876" priority="1" operator="equal">
      <formula>0</formula>
    </cfRule>
  </conditionalFormatting>
  <printOptions horizontalCentered="1"/>
  <pageMargins left="0.25" right="0.25" top="0.5" bottom="0.25" header="0.31496062992126" footer="0.25"/>
  <pageSetup paperSize="9" scale="38" orientation="portrait" r:id="rId1"/>
  <headerFooter>
    <oddFooter>&amp;R&amp;"Calibri,Regular"&amp;K000000Page 1 of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75"/>
  <sheetViews>
    <sheetView showGridLines="0" topLeftCell="A17" zoomScale="81" workbookViewId="0">
      <selection activeCell="I14" sqref="I14"/>
    </sheetView>
  </sheetViews>
  <sheetFormatPr defaultColWidth="9.125" defaultRowHeight="15"/>
  <cols>
    <col min="1" max="1" width="2.625" style="125" customWidth="1"/>
    <col min="2" max="2" width="2.125" style="125" customWidth="1"/>
    <col min="3" max="3" width="24.5" style="125" customWidth="1"/>
    <col min="4" max="11" width="15.875" style="125" customWidth="1"/>
    <col min="12" max="12" width="2.625" style="123" customWidth="1"/>
    <col min="13" max="13" width="4.625" style="123" customWidth="1"/>
    <col min="14" max="15" width="9.125" style="125"/>
    <col min="16" max="16" width="16.625" style="125" bestFit="1" customWidth="1"/>
    <col min="17" max="18" width="9.125" style="125"/>
    <col min="19" max="19" width="7.125" style="125" customWidth="1"/>
    <col min="20" max="20" width="10.5" style="125" customWidth="1"/>
    <col min="21" max="21" width="11.125" style="125" bestFit="1" customWidth="1"/>
    <col min="22" max="16384" width="9.125" style="125"/>
  </cols>
  <sheetData>
    <row r="1" spans="1:28" s="114" customFormat="1" ht="20.25">
      <c r="A1" s="111"/>
      <c r="B1" s="112" t="s">
        <v>116</v>
      </c>
      <c r="C1" s="112"/>
      <c r="D1" s="111"/>
      <c r="E1" s="111"/>
      <c r="F1" s="111"/>
      <c r="G1" s="111"/>
      <c r="H1" s="111"/>
      <c r="I1" s="111"/>
      <c r="J1" s="111"/>
      <c r="K1" s="113"/>
      <c r="L1" s="113"/>
      <c r="M1" s="111"/>
    </row>
    <row r="2" spans="1:28" s="114" customFormat="1" ht="18">
      <c r="A2" s="111"/>
      <c r="B2" s="186" t="s">
        <v>121</v>
      </c>
      <c r="C2" s="186"/>
      <c r="D2" s="111"/>
      <c r="E2" s="111"/>
      <c r="F2" s="111"/>
      <c r="G2" s="111"/>
      <c r="H2" s="111"/>
      <c r="I2" s="111"/>
      <c r="J2" s="111"/>
      <c r="K2" s="111"/>
      <c r="L2" s="111"/>
      <c r="M2" s="111"/>
    </row>
    <row r="3" spans="1:28" s="114" customFormat="1" ht="18">
      <c r="A3" s="116"/>
      <c r="B3" s="187" t="s">
        <v>1</v>
      </c>
      <c r="C3" s="187"/>
      <c r="D3" s="111"/>
      <c r="E3" s="111"/>
      <c r="F3" s="111"/>
      <c r="G3" s="111"/>
      <c r="H3" s="111"/>
      <c r="I3" s="111"/>
      <c r="J3" s="111"/>
      <c r="K3" s="111"/>
      <c r="L3" s="111"/>
      <c r="M3" s="111"/>
    </row>
    <row r="4" spans="1:28" s="114" customFormat="1" ht="18">
      <c r="A4" s="111"/>
      <c r="B4" s="115"/>
      <c r="C4" s="115"/>
      <c r="D4" s="111"/>
      <c r="E4" s="111"/>
      <c r="F4" s="111"/>
      <c r="G4" s="111"/>
      <c r="H4" s="111"/>
      <c r="I4" s="111"/>
      <c r="J4" s="111"/>
      <c r="K4" s="111"/>
      <c r="L4" s="111"/>
      <c r="M4" s="111"/>
    </row>
    <row r="5" spans="1:28" ht="18" customHeight="1">
      <c r="A5" s="123"/>
      <c r="B5" s="191"/>
      <c r="C5" s="162"/>
      <c r="D5" s="464" t="s">
        <v>14</v>
      </c>
      <c r="E5" s="464"/>
      <c r="F5" s="464"/>
      <c r="G5" s="464"/>
      <c r="H5" s="464"/>
      <c r="I5" s="464"/>
      <c r="J5" s="464"/>
      <c r="K5" s="464"/>
      <c r="L5" s="298"/>
      <c r="O5" s="125" t="s">
        <v>107</v>
      </c>
      <c r="P5" s="362">
        <f ca="1">NOW()</f>
        <v>44383.44200451389</v>
      </c>
    </row>
    <row r="6" spans="1:28" ht="18" customHeight="1">
      <c r="A6" s="123"/>
      <c r="B6" s="191"/>
      <c r="C6" s="193"/>
      <c r="D6" s="464" t="s">
        <v>4</v>
      </c>
      <c r="E6" s="464"/>
      <c r="F6" s="464"/>
      <c r="G6" s="464"/>
      <c r="H6" s="464"/>
      <c r="I6" s="464"/>
      <c r="J6" s="464"/>
      <c r="K6" s="464"/>
      <c r="L6" s="298"/>
      <c r="P6" s="125" t="s">
        <v>108</v>
      </c>
    </row>
    <row r="7" spans="1:28" ht="20.100000000000001" customHeight="1">
      <c r="A7" s="123"/>
      <c r="B7" s="538" t="s">
        <v>94</v>
      </c>
      <c r="C7" s="538"/>
      <c r="D7" s="194" t="s">
        <v>6</v>
      </c>
      <c r="E7" s="194" t="s">
        <v>7</v>
      </c>
      <c r="F7" s="194" t="s">
        <v>8</v>
      </c>
      <c r="G7" s="194" t="s">
        <v>9</v>
      </c>
      <c r="H7" s="194" t="s">
        <v>10</v>
      </c>
      <c r="I7" s="194" t="s">
        <v>11</v>
      </c>
      <c r="J7" s="163" t="s">
        <v>12</v>
      </c>
      <c r="K7" s="195" t="s">
        <v>13</v>
      </c>
      <c r="L7" s="302"/>
    </row>
    <row r="8" spans="1:28" s="122" customFormat="1" ht="17.100000000000001" customHeight="1">
      <c r="A8" s="472"/>
      <c r="B8" s="452" t="s">
        <v>6</v>
      </c>
      <c r="C8" s="453"/>
      <c r="D8" s="429" t="str">
        <f>IFERROR(('Net Financial Position'!D56-'Net Financial Position'!D8)/ABS('Net Financial Position'!D8)*100,"--")</f>
        <v>--</v>
      </c>
      <c r="E8" s="429">
        <f>IFERROR(('Net Financial Position'!E56-'Net Financial Position'!E8)/ABS('Net Financial Position'!E8)*100,"-")</f>
        <v>-18.15284619683467</v>
      </c>
      <c r="F8" s="429">
        <f>IFERROR(('Net Financial Position'!F56-'Net Financial Position'!F8)/ABS('Net Financial Position'!F8)*100,"-")</f>
        <v>34.52744851548308</v>
      </c>
      <c r="G8" s="429">
        <f>IFERROR(('Net Financial Position'!G56-'Net Financial Position'!G8)/ABS('Net Financial Position'!G8)*100,"-")</f>
        <v>22.346115521123366</v>
      </c>
      <c r="H8" s="429" t="str">
        <f>IFERROR(('Net Financial Position'!H56-'Net Financial Position'!H8)/ABS('Net Financial Position'!H8)*100,"-")</f>
        <v>-</v>
      </c>
      <c r="I8" s="429">
        <f>IFERROR(('Net Financial Position'!I56-'Net Financial Position'!I8)/ABS('Net Financial Position'!I8)*100,"-")</f>
        <v>-20.193091450732037</v>
      </c>
      <c r="J8" s="429">
        <f>IFERROR(('Net Financial Position'!J56-'Net Financial Position'!J8)/ABS('Net Financial Position'!J8)*100,"-")</f>
        <v>19.102959507026398</v>
      </c>
      <c r="K8" s="429">
        <f>IFERROR(('Net Financial Position'!K56-'Net Financial Position'!K8)/ABS('Net Financial Position'!K8)*100,"-")</f>
        <v>-0.98144368749694766</v>
      </c>
      <c r="L8" s="166"/>
      <c r="M8" s="120"/>
      <c r="N8" s="314"/>
      <c r="O8" s="314"/>
      <c r="P8" s="314"/>
      <c r="Q8" s="314"/>
      <c r="R8" s="314"/>
      <c r="S8" s="314"/>
      <c r="T8" s="314"/>
      <c r="U8" s="394"/>
      <c r="V8" s="394"/>
      <c r="W8" s="394"/>
      <c r="X8" s="394"/>
      <c r="Y8" s="394"/>
      <c r="Z8" s="394"/>
      <c r="AA8" s="394"/>
      <c r="AB8" s="130"/>
    </row>
    <row r="9" spans="1:28" s="122" customFormat="1" ht="17.100000000000001" customHeight="1">
      <c r="A9" s="472"/>
      <c r="B9" s="452" t="s">
        <v>7</v>
      </c>
      <c r="C9" s="453"/>
      <c r="D9" s="304">
        <f>IFERROR(('Net Financial Position'!D57-'Net Financial Position'!D9)/ABS('Net Financial Position'!D9)*100,"-")</f>
        <v>18.15284619683467</v>
      </c>
      <c r="E9" s="168" t="str">
        <f>IFERROR(('Net Financial Position'!E57-'Net Financial Position'!E9)/ABS('Net Financial Position'!E9)*100,"-")</f>
        <v>-</v>
      </c>
      <c r="F9" s="304">
        <f>IFERROR(('Net Financial Position'!F57-'Net Financial Position'!F9)/ABS('Net Financial Position'!F9)*100,"-")</f>
        <v>9.9481067147952054</v>
      </c>
      <c r="G9" s="304">
        <f>IFERROR(('Net Financial Position'!G57-'Net Financial Position'!G9)/ABS('Net Financial Position'!G9)*100,"-")</f>
        <v>-0.58615636606779697</v>
      </c>
      <c r="H9" s="304">
        <f>IFERROR(('Net Financial Position'!H57-'Net Financial Position'!H9)/ABS('Net Financial Position'!H9)*100,"-")</f>
        <v>-170.8750615222059</v>
      </c>
      <c r="I9" s="304">
        <f>IFERROR(('Net Financial Position'!I57-'Net Financial Position'!I9)/ABS('Net Financial Position'!I9)*100,"-")</f>
        <v>10.102227833001596</v>
      </c>
      <c r="J9" s="304">
        <f>IFERROR(('Net Financial Position'!J57-'Net Financial Position'!J9)/ABS('Net Financial Position'!J9)*100,"-")</f>
        <v>11.671510796177886</v>
      </c>
      <c r="K9" s="304">
        <f>IFERROR(('Net Financial Position'!K57-'Net Financial Position'!K9)/ABS('Net Financial Position'!K9)*100,"-")</f>
        <v>-7.4955060793057831</v>
      </c>
      <c r="L9" s="166"/>
      <c r="M9" s="120"/>
      <c r="N9" s="314"/>
      <c r="O9" s="314"/>
      <c r="P9" s="314"/>
      <c r="Q9" s="314"/>
      <c r="R9" s="314"/>
      <c r="S9" s="314"/>
      <c r="T9" s="314"/>
      <c r="U9" s="394"/>
      <c r="V9" s="394"/>
      <c r="W9" s="394"/>
      <c r="X9" s="394"/>
      <c r="Y9" s="394"/>
      <c r="Z9" s="394"/>
      <c r="AA9" s="394"/>
      <c r="AB9" s="130"/>
    </row>
    <row r="10" spans="1:28" s="122" customFormat="1" ht="17.100000000000001" customHeight="1">
      <c r="A10" s="472"/>
      <c r="B10" s="452" t="s">
        <v>8</v>
      </c>
      <c r="C10" s="453"/>
      <c r="D10" s="304">
        <f>IFERROR(('Net Financial Position'!D58-'Net Financial Position'!D10)/ABS('Net Financial Position'!D10)*100,"-")</f>
        <v>-34.52744851548308</v>
      </c>
      <c r="E10" s="304">
        <f>IFERROR(('Net Financial Position'!E58-'Net Financial Position'!E10)/ABS('Net Financial Position'!E10)*100,"-")</f>
        <v>-9.9481067147952054</v>
      </c>
      <c r="F10" s="304" t="str">
        <f>IFERROR(('Net Financial Position'!F58-'Net Financial Position'!F10)/ABS('Net Financial Position'!F10)*100,"--")</f>
        <v>--</v>
      </c>
      <c r="G10" s="304">
        <f>IFERROR(('Net Financial Position'!G58-'Net Financial Position'!G10)/ABS('Net Financial Position'!G10)*100,"-")</f>
        <v>-8.4016992459815079</v>
      </c>
      <c r="H10" s="304">
        <f>IFERROR(('Net Financial Position'!H58-'Net Financial Position'!H10)/ABS('Net Financial Position'!H10)*100,"-")</f>
        <v>4.9191551885305387</v>
      </c>
      <c r="I10" s="304">
        <f>IFERROR(('Net Financial Position'!I58-'Net Financial Position'!I10)/ABS('Net Financial Position'!I10)*100,"-")</f>
        <v>7.5652992449820928</v>
      </c>
      <c r="J10" s="304">
        <f>IFERROR(('Net Financial Position'!J58-'Net Financial Position'!J10)/ABS('Net Financial Position'!J10)*100,"-")</f>
        <v>-17.478520163547152</v>
      </c>
      <c r="K10" s="304">
        <f>IFERROR(('Net Financial Position'!K58-'Net Financial Position'!K10)/ABS('Net Financial Position'!K10)*100,"-")</f>
        <v>364.86514133513901</v>
      </c>
      <c r="L10" s="166"/>
      <c r="M10" s="120"/>
      <c r="N10" s="314"/>
      <c r="O10" s="314"/>
      <c r="P10" s="314"/>
      <c r="Q10" s="314"/>
      <c r="R10" s="314"/>
      <c r="S10" s="314"/>
      <c r="T10" s="314"/>
      <c r="U10" s="394"/>
      <c r="V10" s="394"/>
      <c r="W10" s="394"/>
      <c r="X10" s="394"/>
      <c r="Y10" s="394"/>
      <c r="Z10" s="394"/>
      <c r="AA10" s="394"/>
      <c r="AB10" s="130"/>
    </row>
    <row r="11" spans="1:28" s="122" customFormat="1" ht="17.100000000000001" customHeight="1">
      <c r="A11" s="472"/>
      <c r="B11" s="452" t="s">
        <v>9</v>
      </c>
      <c r="C11" s="453"/>
      <c r="D11" s="304">
        <f>IFERROR(('Net Financial Position'!D59-'Net Financial Position'!D11)/ABS('Net Financial Position'!D11)*100,"-")</f>
        <v>-22.346115521123366</v>
      </c>
      <c r="E11" s="304">
        <f>IFERROR(('Net Financial Position'!E59-'Net Financial Position'!E11)/ABS('Net Financial Position'!E11)*100,"-")</f>
        <v>0.58615636606779697</v>
      </c>
      <c r="F11" s="304">
        <f>IFERROR(('Net Financial Position'!F59-'Net Financial Position'!F11)/ABS('Net Financial Position'!F11)*100,"-")</f>
        <v>8.4016992459815558</v>
      </c>
      <c r="G11" s="304" t="str">
        <f>IFERROR(('Net Financial Position'!G59-'Net Financial Position'!G11)/ABS('Net Financial Position'!G11)*100,"--")</f>
        <v>--</v>
      </c>
      <c r="H11" s="304">
        <f>IFERROR(('Net Financial Position'!H59-'Net Financial Position'!H11)/ABS('Net Financial Position'!H11)*100,"-")</f>
        <v>3.1048215131052332</v>
      </c>
      <c r="I11" s="304">
        <f>IFERROR(('Net Financial Position'!I59-'Net Financial Position'!I11)/ABS('Net Financial Position'!I11)*100,"-")</f>
        <v>7.0196385260843677</v>
      </c>
      <c r="J11" s="304">
        <f>IFERROR(('Net Financial Position'!J59-'Net Financial Position'!J11)/ABS('Net Financial Position'!J11)*100,"-")</f>
        <v>0.97640426984004214</v>
      </c>
      <c r="K11" s="304">
        <f>IFERROR(('Net Financial Position'!K59-'Net Financial Position'!K11)/ABS('Net Financial Position'!K11)*100,"-")</f>
        <v>-9.2924055646222836</v>
      </c>
      <c r="L11" s="166"/>
      <c r="M11" s="120"/>
      <c r="N11" s="314"/>
      <c r="O11" s="314"/>
      <c r="P11" s="314"/>
      <c r="Q11" s="314"/>
      <c r="R11" s="314"/>
      <c r="S11" s="314"/>
      <c r="T11" s="314"/>
      <c r="U11" s="394"/>
      <c r="V11" s="394"/>
      <c r="W11" s="394"/>
      <c r="X11" s="394"/>
      <c r="Y11" s="394"/>
      <c r="Z11" s="394"/>
      <c r="AA11" s="394"/>
      <c r="AB11" s="130"/>
    </row>
    <row r="12" spans="1:28" s="122" customFormat="1" ht="17.100000000000001" customHeight="1">
      <c r="A12" s="472"/>
      <c r="B12" s="452" t="s">
        <v>10</v>
      </c>
      <c r="C12" s="453"/>
      <c r="D12" s="158" t="str">
        <f>IFERROR(('Net Financial Position'!D60-'Net Financial Position'!D12)/ABS('Net Financial Position'!D12)*100,"-")</f>
        <v>-</v>
      </c>
      <c r="E12" s="158">
        <f>IFERROR(('Net Financial Position'!E60-'Net Financial Position'!E12)/ABS('Net Financial Position'!E12)*100,"-")</f>
        <v>170.8750615222059</v>
      </c>
      <c r="F12" s="158">
        <f>IFERROR(('Net Financial Position'!F60-'Net Financial Position'!F12)/ABS('Net Financial Position'!F12)*100,"-")</f>
        <v>-4.9191551885305387</v>
      </c>
      <c r="G12" s="158">
        <f>IFERROR(('Net Financial Position'!G60-'Net Financial Position'!G12)/ABS('Net Financial Position'!G12)*100,"-")</f>
        <v>-3.1048215131052332</v>
      </c>
      <c r="H12" s="158" t="str">
        <f>IFERROR(('Net Financial Position'!H60-'Net Financial Position'!H12)/ABS('Net Financial Position'!H12)*100,"-")</f>
        <v>-</v>
      </c>
      <c r="I12" s="158" t="str">
        <f>IFERROR(('Net Financial Position'!I60-'Net Financial Position'!I12)/ABS('Net Financial Position'!I12)*100,"-")</f>
        <v>-</v>
      </c>
      <c r="J12" s="158">
        <f>IFERROR(('Net Financial Position'!J60-'Net Financial Position'!J12)/ABS('Net Financial Position'!J12)*100,"-")</f>
        <v>3.1040114938145233</v>
      </c>
      <c r="K12" s="158">
        <f>IFERROR(('Net Financial Position'!K60-'Net Financial Position'!K12)/ABS('Net Financial Position'!K12)*100,"-")</f>
        <v>-3.422433661228832</v>
      </c>
      <c r="L12" s="166"/>
      <c r="N12" s="314"/>
      <c r="O12" s="314"/>
      <c r="P12" s="314"/>
      <c r="Q12" s="314"/>
      <c r="R12" s="314"/>
      <c r="S12" s="314"/>
      <c r="T12" s="314"/>
      <c r="U12" s="394"/>
      <c r="V12" s="394"/>
      <c r="W12" s="394"/>
      <c r="X12" s="394"/>
      <c r="Y12" s="394"/>
      <c r="Z12" s="394"/>
      <c r="AA12" s="394"/>
      <c r="AB12" s="130"/>
    </row>
    <row r="13" spans="1:28" s="122" customFormat="1" ht="17.100000000000001" customHeight="1">
      <c r="A13" s="472"/>
      <c r="B13" s="452" t="s">
        <v>11</v>
      </c>
      <c r="C13" s="453"/>
      <c r="D13" s="304">
        <f>IFERROR(('Net Financial Position'!D61-'Net Financial Position'!D13)/ABS('Net Financial Position'!D13)*100,"-")</f>
        <v>20.193091450732037</v>
      </c>
      <c r="E13" s="304">
        <f>IFERROR(('Net Financial Position'!E61-'Net Financial Position'!E13)/ABS('Net Financial Position'!E13)*100,"-")</f>
        <v>-10.102227833001596</v>
      </c>
      <c r="F13" s="304">
        <f>IFERROR(('Net Financial Position'!F61-'Net Financial Position'!F13)/ABS('Net Financial Position'!F13)*100,"-")</f>
        <v>-7.5652992449820928</v>
      </c>
      <c r="G13" s="304">
        <f>IFERROR(('Net Financial Position'!G61-'Net Financial Position'!G13)/ABS('Net Financial Position'!G13)*100,"-")</f>
        <v>-7.0196385260843677</v>
      </c>
      <c r="H13" s="304" t="str">
        <f>IFERROR(('Net Financial Position'!H61-'Net Financial Position'!H13)/ABS('Net Financial Position'!H13)*100,"-")</f>
        <v>-</v>
      </c>
      <c r="I13" s="304" t="str">
        <f>IFERROR(('Net Financial Position'!I61-'Net Financial Position'!I13)/ABS('Net Financial Position'!I13)*100,"-")</f>
        <v>-</v>
      </c>
      <c r="J13" s="304">
        <f>IFERROR(('Net Financial Position'!J61-'Net Financial Position'!J13)/ABS('Net Financial Position'!J13)*100,"-")</f>
        <v>-9.4294150556216536</v>
      </c>
      <c r="K13" s="304" t="str">
        <f>IFERROR(('Net Financial Position'!K61-'Net Financial Position'!K13)/ABS('Net Financial Position'!K13)*100,"-")</f>
        <v>-</v>
      </c>
      <c r="L13" s="166"/>
      <c r="M13" s="120"/>
      <c r="N13" s="314"/>
      <c r="O13" s="314"/>
      <c r="P13" s="314"/>
      <c r="Q13" s="314"/>
      <c r="R13" s="314"/>
      <c r="S13" s="314"/>
      <c r="T13" s="314"/>
      <c r="U13" s="394"/>
      <c r="V13" s="394"/>
      <c r="W13" s="394"/>
      <c r="X13" s="394"/>
      <c r="Y13" s="394"/>
      <c r="Z13" s="394"/>
      <c r="AA13" s="394"/>
      <c r="AB13" s="130"/>
    </row>
    <row r="14" spans="1:28" s="122" customFormat="1" ht="17.100000000000001" customHeight="1">
      <c r="A14" s="472"/>
      <c r="B14" s="452" t="s">
        <v>13</v>
      </c>
      <c r="C14" s="453"/>
      <c r="D14" s="304">
        <f>IFERROR(('Net Financial Position'!D62-'Net Financial Position'!D14)/ABS('Net Financial Position'!D14)*100,"-")</f>
        <v>0.98144368749694766</v>
      </c>
      <c r="E14" s="304">
        <f>IFERROR(('Net Financial Position'!E62-'Net Financial Position'!E14)/ABS('Net Financial Position'!E14)*100,"-")</f>
        <v>7.4955060793057831</v>
      </c>
      <c r="F14" s="304">
        <f>IFERROR(('Net Financial Position'!F62-'Net Financial Position'!F14)/ABS('Net Financial Position'!F14)*100,"-")</f>
        <v>-364.86514133513901</v>
      </c>
      <c r="G14" s="304">
        <f>IFERROR(('Net Financial Position'!G62-'Net Financial Position'!G14)/ABS('Net Financial Position'!G14)*100,"-")</f>
        <v>9.2924055646222836</v>
      </c>
      <c r="H14" s="304">
        <f>IFERROR(('Net Financial Position'!H62-'Net Financial Position'!H14)/ABS('Net Financial Position'!H14)*100,"-")</f>
        <v>3.422433661228832</v>
      </c>
      <c r="I14" s="304" t="str">
        <f>IFERROR(('Net Financial Position'!I62-'Net Financial Position'!I14)/ABS('Net Financial Position'!I14)*100,"-")</f>
        <v>-</v>
      </c>
      <c r="J14" s="304">
        <f>IFERROR(('Net Financial Position'!J62-'Net Financial Position'!J14)/ABS('Net Financial Position'!J14)*100,"-")</f>
        <v>12.936127854166443</v>
      </c>
      <c r="K14" s="168" t="str">
        <f>IFERROR(('Net Financial Position'!K62-'Net Financial Position'!K14)/ABS('Net Financial Position'!K14)*100,"-")</f>
        <v>-</v>
      </c>
      <c r="L14" s="166"/>
      <c r="M14" s="120"/>
      <c r="N14" s="314"/>
      <c r="O14" s="314"/>
      <c r="P14" s="314"/>
      <c r="Q14" s="314"/>
      <c r="R14" s="314"/>
      <c r="S14" s="314"/>
      <c r="T14" s="314"/>
      <c r="U14" s="394"/>
      <c r="V14" s="394"/>
      <c r="W14" s="394"/>
      <c r="X14" s="394"/>
      <c r="Y14" s="394"/>
      <c r="Z14" s="394"/>
      <c r="AA14" s="394"/>
      <c r="AB14" s="130"/>
    </row>
    <row r="15" spans="1:28" s="122" customFormat="1" ht="17.100000000000001" customHeight="1">
      <c r="A15" s="133"/>
      <c r="B15" s="452" t="s">
        <v>16</v>
      </c>
      <c r="C15" s="453"/>
      <c r="D15" s="305">
        <f>IFERROR(('Net Financial Position'!D63-'Net Financial Position'!D15)/ABS('Net Financial Position'!D15)*100,"-")</f>
        <v>-9.0145113243113926</v>
      </c>
      <c r="E15" s="305">
        <f>IFERROR(('Net Financial Position'!E63-'Net Financial Position'!E15)/ABS('Net Financial Position'!E15)*100,"-")</f>
        <v>-13.284612119065715</v>
      </c>
      <c r="F15" s="305">
        <f>IFERROR(('Net Financial Position'!F63-'Net Financial Position'!F15)/ABS('Net Financial Position'!F15)*100,"-")</f>
        <v>2.2786877252939419</v>
      </c>
      <c r="G15" s="305">
        <f>IFERROR(('Net Financial Position'!G63-'Net Financial Position'!G15)/ABS('Net Financial Position'!G15)*100,"-")</f>
        <v>5.9273507948364745</v>
      </c>
      <c r="H15" s="305">
        <f>IFERROR(('Net Financial Position'!H63-'Net Financial Position'!H15)/ABS('Net Financial Position'!H15)*100,"-")</f>
        <v>-0.12509646181378498</v>
      </c>
      <c r="I15" s="305">
        <f>IFERROR(('Net Financial Position'!I63-'Net Financial Position'!I15)/ABS('Net Financial Position'!I15)*100,"-")</f>
        <v>9.4294150556216536</v>
      </c>
      <c r="J15" s="305">
        <f>IFERROR(('Net Financial Position'!J63-'Net Financial Position'!J15)/ABS('Net Financial Position'!J15)*100,"-")</f>
        <v>12.936127854166912</v>
      </c>
      <c r="K15" s="305">
        <f>IFERROR(('Net Financial Position'!K63-'Net Financial Position'!K15)/ABS('Net Financial Position'!K15)*100,"-")</f>
        <v>-12.936127854166523</v>
      </c>
      <c r="L15" s="166"/>
      <c r="M15" s="120"/>
      <c r="N15" s="314"/>
      <c r="O15" s="314"/>
      <c r="P15" s="314"/>
      <c r="Q15" s="314"/>
      <c r="R15" s="314"/>
      <c r="S15" s="314"/>
      <c r="T15" s="314"/>
      <c r="U15" s="394"/>
      <c r="V15" s="394"/>
      <c r="W15" s="394"/>
      <c r="X15" s="394"/>
      <c r="Y15" s="394"/>
      <c r="Z15" s="394"/>
      <c r="AA15" s="394"/>
      <c r="AB15" s="130"/>
    </row>
    <row r="16" spans="1:28" s="157" customFormat="1" ht="12.75">
      <c r="A16" s="431"/>
      <c r="B16" s="207"/>
      <c r="C16" s="152"/>
      <c r="D16" s="153"/>
      <c r="E16" s="153"/>
      <c r="F16" s="153"/>
      <c r="G16" s="153"/>
      <c r="H16" s="153"/>
      <c r="I16" s="153"/>
      <c r="J16" s="153"/>
      <c r="K16" s="153"/>
      <c r="L16" s="153"/>
      <c r="N16" s="306"/>
      <c r="O16" s="306"/>
      <c r="P16" s="306"/>
      <c r="Q16" s="306"/>
      <c r="R16" s="306"/>
      <c r="S16" s="306"/>
      <c r="T16" s="306"/>
      <c r="U16" s="156"/>
      <c r="V16" s="156"/>
      <c r="W16" s="156"/>
      <c r="X16" s="156"/>
      <c r="Y16" s="156"/>
      <c r="Z16" s="156"/>
      <c r="AA16" s="156"/>
      <c r="AB16" s="156"/>
    </row>
    <row r="17" spans="1:29" s="157" customFormat="1">
      <c r="A17" s="431"/>
      <c r="B17" s="191"/>
      <c r="C17" s="162"/>
      <c r="D17" s="464" t="s">
        <v>98</v>
      </c>
      <c r="E17" s="464"/>
      <c r="F17" s="464"/>
      <c r="G17" s="464"/>
      <c r="H17" s="464"/>
      <c r="I17" s="464"/>
      <c r="J17" s="464"/>
      <c r="K17" s="464"/>
      <c r="L17" s="153"/>
      <c r="N17" s="306"/>
      <c r="O17" s="125" t="s">
        <v>107</v>
      </c>
      <c r="P17" s="362">
        <f ca="1">NOW()</f>
        <v>44383.44200451389</v>
      </c>
      <c r="Q17" s="306"/>
      <c r="R17" s="306"/>
      <c r="S17" s="306"/>
      <c r="T17" s="306"/>
      <c r="U17" s="156"/>
      <c r="V17" s="156"/>
      <c r="W17" s="156"/>
      <c r="X17" s="156"/>
      <c r="Y17" s="156"/>
      <c r="Z17" s="156"/>
      <c r="AA17" s="156"/>
      <c r="AB17" s="156"/>
    </row>
    <row r="18" spans="1:29" ht="18" customHeight="1">
      <c r="A18" s="123"/>
      <c r="B18" s="191"/>
      <c r="C18" s="193"/>
      <c r="D18" s="464" t="s">
        <v>4</v>
      </c>
      <c r="E18" s="464"/>
      <c r="F18" s="464"/>
      <c r="G18" s="464"/>
      <c r="H18" s="464"/>
      <c r="I18" s="464"/>
      <c r="J18" s="464"/>
      <c r="K18" s="464"/>
      <c r="L18" s="298"/>
      <c r="P18" s="125" t="s">
        <v>108</v>
      </c>
    </row>
    <row r="19" spans="1:29" ht="20.100000000000001" customHeight="1">
      <c r="A19" s="123"/>
      <c r="B19" s="538" t="s">
        <v>94</v>
      </c>
      <c r="C19" s="538"/>
      <c r="D19" s="194" t="s">
        <v>6</v>
      </c>
      <c r="E19" s="194" t="s">
        <v>7</v>
      </c>
      <c r="F19" s="194" t="s">
        <v>8</v>
      </c>
      <c r="G19" s="194" t="s">
        <v>9</v>
      </c>
      <c r="H19" s="194" t="s">
        <v>10</v>
      </c>
      <c r="I19" s="194" t="s">
        <v>11</v>
      </c>
      <c r="J19" s="163" t="s">
        <v>12</v>
      </c>
      <c r="K19" s="195" t="s">
        <v>13</v>
      </c>
      <c r="L19" s="302"/>
    </row>
    <row r="20" spans="1:29" s="122" customFormat="1" ht="17.100000000000001" customHeight="1">
      <c r="A20" s="472"/>
      <c r="B20" s="452" t="s">
        <v>6</v>
      </c>
      <c r="C20" s="453"/>
      <c r="D20" s="429" t="str">
        <f>IFERROR(('Net Financial Position'!D68-'Net Financial Position'!D20)/ABS('Net Financial Position'!D20)*100,"--")</f>
        <v>--</v>
      </c>
      <c r="E20" s="429">
        <f>IFERROR(('Net Financial Position'!E68-'Net Financial Position'!E20)/ABS('Net Financial Position'!E20)*100,"-")</f>
        <v>66.249667164852553</v>
      </c>
      <c r="F20" s="429">
        <f>IFERROR(('Net Financial Position'!F68-'Net Financial Position'!F20)/ABS('Net Financial Position'!F20)*100,"-")</f>
        <v>14.236092534883509</v>
      </c>
      <c r="G20" s="429">
        <f>IFERROR(('Net Financial Position'!G68-'Net Financial Position'!G20)/ABS('Net Financial Position'!G20)*100,"-")</f>
        <v>12.720660063878547</v>
      </c>
      <c r="H20" s="429">
        <f>IFERROR(('Net Financial Position'!H68-'Net Financial Position'!H20)/ABS('Net Financial Position'!H20)*100,"-")</f>
        <v>-10.432199323835302</v>
      </c>
      <c r="I20" s="429">
        <f>IFERROR(('Net Financial Position'!I68-'Net Financial Position'!I20)/ABS('Net Financial Position'!I20)*100,"-")</f>
        <v>-23.656787559982138</v>
      </c>
      <c r="J20" s="429">
        <f>IFERROR(('Net Financial Position'!J68-'Net Financial Position'!J20)/ABS('Net Financial Position'!J20)*100,"-")</f>
        <v>22.110601577877613</v>
      </c>
      <c r="K20" s="429">
        <f>IFERROR(('Net Financial Position'!K68-'Net Financial Position'!K20)/ABS('Net Financial Position'!K20)*100,"-")</f>
        <v>2.6285852433449857</v>
      </c>
      <c r="L20" s="166"/>
      <c r="M20" s="120"/>
      <c r="N20" s="314"/>
      <c r="O20" s="314"/>
      <c r="P20" s="314"/>
      <c r="Q20" s="314"/>
      <c r="R20" s="314"/>
      <c r="S20" s="314"/>
      <c r="T20" s="314"/>
      <c r="U20" s="394"/>
      <c r="V20" s="394"/>
      <c r="W20" s="394"/>
      <c r="X20" s="394"/>
      <c r="Y20" s="394"/>
      <c r="Z20" s="394"/>
      <c r="AA20" s="394"/>
      <c r="AB20" s="130"/>
    </row>
    <row r="21" spans="1:29" s="122" customFormat="1" ht="17.100000000000001" customHeight="1">
      <c r="A21" s="472"/>
      <c r="B21" s="452" t="s">
        <v>7</v>
      </c>
      <c r="C21" s="453"/>
      <c r="D21" s="304">
        <f>IFERROR(('Net Financial Position'!D69-'Net Financial Position'!D21)/ABS('Net Financial Position'!D21)*100,"-")</f>
        <v>-66.249667164852553</v>
      </c>
      <c r="E21" s="168" t="str">
        <f>IFERROR(('Net Financial Position'!E69-'Net Financial Position'!E21)/ABS('Net Financial Position'!E21)*100,"-")</f>
        <v>-</v>
      </c>
      <c r="F21" s="304">
        <f>IFERROR(('Net Financial Position'!F69-'Net Financial Position'!F21)/ABS('Net Financial Position'!F21)*100,"-")</f>
        <v>8.4820269798894774</v>
      </c>
      <c r="G21" s="304">
        <f>IFERROR(('Net Financial Position'!G69-'Net Financial Position'!G21)/ABS('Net Financial Position'!G21)*100,"-")</f>
        <v>-12.70633004922802</v>
      </c>
      <c r="H21" s="429">
        <f>IFERROR(('Net Financial Position'!H69-'Net Financial Position'!H21)/ABS('Net Financial Position'!H21)*100,"-")</f>
        <v>29.43313842025589</v>
      </c>
      <c r="I21" s="304">
        <f>IFERROR(('Net Financial Position'!I69-'Net Financial Position'!I21)/ABS('Net Financial Position'!I21)*100,"-")</f>
        <v>19.877811492914084</v>
      </c>
      <c r="J21" s="429">
        <f>IFERROR(('Net Financial Position'!J69-'Net Financial Position'!J21)/ABS('Net Financial Position'!J21)*100,"-")</f>
        <v>6.891955042903489</v>
      </c>
      <c r="K21" s="429">
        <f>IFERROR(('Net Financial Position'!K69-'Net Financial Position'!K21)/ABS('Net Financial Position'!K21)*100,"-")</f>
        <v>-3.4118583072279329</v>
      </c>
      <c r="L21" s="166"/>
      <c r="M21" s="120"/>
      <c r="N21" s="314"/>
      <c r="O21" s="314"/>
      <c r="P21" s="314"/>
      <c r="Q21" s="314"/>
      <c r="R21" s="314"/>
      <c r="S21" s="314"/>
      <c r="T21" s="314"/>
      <c r="U21" s="394"/>
      <c r="V21" s="394"/>
      <c r="W21" s="394"/>
      <c r="X21" s="394"/>
      <c r="Y21" s="394"/>
      <c r="Z21" s="394"/>
      <c r="AA21" s="394"/>
      <c r="AB21" s="130"/>
    </row>
    <row r="22" spans="1:29" s="122" customFormat="1" ht="17.100000000000001" customHeight="1">
      <c r="A22" s="472"/>
      <c r="B22" s="452" t="s">
        <v>8</v>
      </c>
      <c r="C22" s="453"/>
      <c r="D22" s="304">
        <f>IFERROR(('Net Financial Position'!D70-'Net Financial Position'!D22)/ABS('Net Financial Position'!D22)*100,"-")</f>
        <v>-14.236092534883509</v>
      </c>
      <c r="E22" s="429">
        <f>IFERROR(('Net Financial Position'!E70-'Net Financial Position'!E22)/ABS('Net Financial Position'!E22)*100,"-")</f>
        <v>-8.4820269798894774</v>
      </c>
      <c r="F22" s="429" t="str">
        <f>IFERROR(('Net Financial Position'!F70-'Net Financial Position'!F22)/ABS('Net Financial Position'!F22)*100,"--")</f>
        <v>--</v>
      </c>
      <c r="G22" s="429">
        <f>IFERROR(('Net Financial Position'!G70-'Net Financial Position'!G22)/ABS('Net Financial Position'!G22)*100,"-")</f>
        <v>-35.962298166286544</v>
      </c>
      <c r="H22" s="429">
        <f>IFERROR(('Net Financial Position'!H70-'Net Financial Position'!H22)/ABS('Net Financial Position'!H22)*100,"-")</f>
        <v>7.738057055502134</v>
      </c>
      <c r="I22" s="429">
        <f>IFERROR(('Net Financial Position'!I70-'Net Financial Position'!I22)/ABS('Net Financial Position'!I22)*100,"-")</f>
        <v>5.4802728346451763</v>
      </c>
      <c r="J22" s="429">
        <f>IFERROR(('Net Financial Position'!J70-'Net Financial Position'!J22)/ABS('Net Financial Position'!J22)*100,"-")</f>
        <v>-11.479846817176103</v>
      </c>
      <c r="K22" s="429">
        <f>IFERROR(('Net Financial Position'!K70-'Net Financial Position'!K22)/ABS('Net Financial Position'!K22)*100,"-")</f>
        <v>-145.99984892233024</v>
      </c>
      <c r="L22" s="166"/>
      <c r="M22" s="120"/>
      <c r="N22" s="314"/>
      <c r="O22" s="314"/>
      <c r="P22" s="314"/>
      <c r="Q22" s="314"/>
      <c r="R22" s="314"/>
      <c r="S22" s="314"/>
      <c r="T22" s="314"/>
      <c r="U22" s="394"/>
      <c r="V22" s="394"/>
      <c r="W22" s="394"/>
      <c r="X22" s="394"/>
      <c r="Y22" s="394"/>
      <c r="Z22" s="394"/>
      <c r="AA22" s="394"/>
      <c r="AB22" s="130"/>
    </row>
    <row r="23" spans="1:29" s="122" customFormat="1" ht="17.100000000000001" customHeight="1">
      <c r="A23" s="472"/>
      <c r="B23" s="452" t="s">
        <v>9</v>
      </c>
      <c r="C23" s="453"/>
      <c r="D23" s="304">
        <f>IFERROR(('Net Financial Position'!D71-'Net Financial Position'!D23)/ABS('Net Financial Position'!D23)*100,"-")</f>
        <v>-12.720660063878547</v>
      </c>
      <c r="E23" s="429">
        <f>IFERROR(('Net Financial Position'!E71-'Net Financial Position'!E23)/ABS('Net Financial Position'!E23)*100,"-")</f>
        <v>12.70633004922802</v>
      </c>
      <c r="F23" s="429">
        <f>IFERROR(('Net Financial Position'!F71-'Net Financial Position'!F23)/ABS('Net Financial Position'!F23)*100,"-")</f>
        <v>35.962298166286544</v>
      </c>
      <c r="G23" s="429" t="str">
        <f>IFERROR(('Net Financial Position'!G71-'Net Financial Position'!G23)/ABS('Net Financial Position'!G23)*100,"--")</f>
        <v>--</v>
      </c>
      <c r="H23" s="429">
        <f>IFERROR(('Net Financial Position'!H71-'Net Financial Position'!H23)/ABS('Net Financial Position'!H23)*100,"-")</f>
        <v>4.0669083582346754</v>
      </c>
      <c r="I23" s="429">
        <f>IFERROR(('Net Financial Position'!I71-'Net Financial Position'!I23)/ABS('Net Financial Position'!I23)*100,"-")</f>
        <v>15.860517574074242</v>
      </c>
      <c r="J23" s="429">
        <f>IFERROR(('Net Financial Position'!J71-'Net Financial Position'!J23)/ABS('Net Financial Position'!J23)*100,"-")</f>
        <v>45.341716682113749</v>
      </c>
      <c r="K23" s="429">
        <f>IFERROR(('Net Financial Position'!K71-'Net Financial Position'!K23)/ABS('Net Financial Position'!K23)*100,"-")</f>
        <v>-12.993985469328695</v>
      </c>
      <c r="L23" s="166"/>
      <c r="M23" s="120"/>
      <c r="N23" s="314"/>
      <c r="O23" s="314"/>
      <c r="P23" s="314"/>
      <c r="Q23" s="314"/>
      <c r="R23" s="314"/>
      <c r="S23" s="314"/>
      <c r="T23" s="314"/>
      <c r="U23" s="394"/>
      <c r="V23" s="394"/>
      <c r="W23" s="394"/>
      <c r="X23" s="394"/>
      <c r="Y23" s="394"/>
      <c r="Z23" s="394"/>
      <c r="AA23" s="394"/>
      <c r="AB23" s="130"/>
    </row>
    <row r="24" spans="1:29" s="122" customFormat="1" ht="17.100000000000001" customHeight="1">
      <c r="A24" s="472"/>
      <c r="B24" s="452" t="s">
        <v>10</v>
      </c>
      <c r="C24" s="453"/>
      <c r="D24" s="158">
        <f>IFERROR(('Net Financial Position'!D72-'Net Financial Position'!D24)/ABS('Net Financial Position'!D24)*100,"-")</f>
        <v>10.432199323835302</v>
      </c>
      <c r="E24" s="429">
        <f>IFERROR(('Net Financial Position'!E72-'Net Financial Position'!E24)/ABS('Net Financial Position'!E24)*100,"-")</f>
        <v>-29.43313842025589</v>
      </c>
      <c r="F24" s="429">
        <f>IFERROR(('Net Financial Position'!F72-'Net Financial Position'!F24)/ABS('Net Financial Position'!F24)*100,"-")</f>
        <v>-7.738057055502134</v>
      </c>
      <c r="G24" s="429">
        <f>IFERROR(('Net Financial Position'!G72-'Net Financial Position'!G24)/ABS('Net Financial Position'!G24)*100,"-")</f>
        <v>-4.0669083582346754</v>
      </c>
      <c r="H24" s="429" t="str">
        <f>IFERROR(('Net Financial Position'!H72-'Net Financial Position'!H24)/ABS('Net Financial Position'!H24)*100,"-")</f>
        <v>-</v>
      </c>
      <c r="I24" s="429" t="str">
        <f>IFERROR(('Net Financial Position'!I72-'Net Financial Position'!I24)/ABS('Net Financial Position'!I24)*100,"-")</f>
        <v>-</v>
      </c>
      <c r="J24" s="429">
        <f>IFERROR(('Net Financial Position'!J72-'Net Financial Position'!J24)/ABS('Net Financial Position'!J24)*100,"-")</f>
        <v>-1.3861593338691856</v>
      </c>
      <c r="K24" s="429">
        <f>IFERROR(('Net Financial Position'!K72-'Net Financial Position'!K24)/ABS('Net Financial Position'!K24)*100,"-")</f>
        <v>-25.175100124477712</v>
      </c>
      <c r="L24" s="166"/>
      <c r="M24" s="120"/>
      <c r="N24" s="314"/>
      <c r="O24" s="314"/>
      <c r="P24" s="314"/>
      <c r="Q24" s="314"/>
      <c r="R24" s="314"/>
      <c r="S24" s="314"/>
      <c r="T24" s="314"/>
      <c r="U24" s="394"/>
      <c r="V24" s="394"/>
      <c r="W24" s="394"/>
      <c r="X24" s="394"/>
      <c r="Y24" s="394"/>
      <c r="Z24" s="394"/>
      <c r="AA24" s="394"/>
      <c r="AB24" s="130"/>
    </row>
    <row r="25" spans="1:29" s="122" customFormat="1" ht="17.100000000000001" customHeight="1">
      <c r="A25" s="472"/>
      <c r="B25" s="452" t="s">
        <v>11</v>
      </c>
      <c r="C25" s="453"/>
      <c r="D25" s="304">
        <f>IFERROR(('Net Financial Position'!D73-'Net Financial Position'!D25)/ABS('Net Financial Position'!D25)*100,"-")</f>
        <v>23.656787559982138</v>
      </c>
      <c r="E25" s="429">
        <f>IFERROR(('Net Financial Position'!E73-'Net Financial Position'!E25)/ABS('Net Financial Position'!E25)*100,"-")</f>
        <v>-19.877811492914084</v>
      </c>
      <c r="F25" s="429">
        <f>IFERROR(('Net Financial Position'!F73-'Net Financial Position'!F25)/ABS('Net Financial Position'!F25)*100,"-")</f>
        <v>-5.4802728346451763</v>
      </c>
      <c r="G25" s="429">
        <f>IFERROR(('Net Financial Position'!G73-'Net Financial Position'!G25)/ABS('Net Financial Position'!G25)*100,"-")</f>
        <v>-15.860517574074242</v>
      </c>
      <c r="H25" s="429" t="str">
        <f>IFERROR(('Net Financial Position'!H73-'Net Financial Position'!H25)/ABS('Net Financial Position'!H25)*100,"-")</f>
        <v>-</v>
      </c>
      <c r="I25" s="429" t="str">
        <f>IFERROR(('Net Financial Position'!I73-'Net Financial Position'!I25)/ABS('Net Financial Position'!I25)*100,"-")</f>
        <v>-</v>
      </c>
      <c r="J25" s="429">
        <f>IFERROR(('Net Financial Position'!J73-'Net Financial Position'!J25)/ABS('Net Financial Position'!J25)*100,"-")</f>
        <v>-12.679321921912173</v>
      </c>
      <c r="K25" s="429" t="str">
        <f>IFERROR(('Net Financial Position'!K73-'Net Financial Position'!K25)/ABS('Net Financial Position'!K25)*100,"-")</f>
        <v>-</v>
      </c>
      <c r="L25" s="166"/>
      <c r="M25" s="120"/>
      <c r="N25" s="314"/>
      <c r="O25" s="314"/>
      <c r="P25" s="314"/>
      <c r="Q25" s="314"/>
      <c r="R25" s="314"/>
      <c r="S25" s="314"/>
      <c r="T25" s="314"/>
      <c r="U25" s="394"/>
      <c r="V25" s="394"/>
      <c r="W25" s="394"/>
      <c r="X25" s="394"/>
      <c r="Y25" s="394"/>
      <c r="Z25" s="394"/>
      <c r="AA25" s="394"/>
      <c r="AB25" s="130"/>
    </row>
    <row r="26" spans="1:29" s="122" customFormat="1" ht="17.100000000000001" customHeight="1">
      <c r="A26" s="472"/>
      <c r="B26" s="452" t="s">
        <v>13</v>
      </c>
      <c r="C26" s="453"/>
      <c r="D26" s="304">
        <f>IFERROR(('Net Financial Position'!D74-'Net Financial Position'!D26)/ABS('Net Financial Position'!D26)*100,"-")</f>
        <v>-2.6285852433449857</v>
      </c>
      <c r="E26" s="429">
        <f>IFERROR(('Net Financial Position'!E74-'Net Financial Position'!E26)/ABS('Net Financial Position'!E26)*100,"-")</f>
        <v>3.4118583072279329</v>
      </c>
      <c r="F26" s="429">
        <f>IFERROR(('Net Financial Position'!F74-'Net Financial Position'!F26)/ABS('Net Financial Position'!F26)*100,"-")</f>
        <v>145.99984892233024</v>
      </c>
      <c r="G26" s="429">
        <f>IFERROR(('Net Financial Position'!G74-'Net Financial Position'!G26)/ABS('Net Financial Position'!G26)*100,"-")</f>
        <v>12.993985469328695</v>
      </c>
      <c r="H26" s="429">
        <f>IFERROR(('Net Financial Position'!H74-'Net Financial Position'!H26)/ABS('Net Financial Position'!H26)*100,"-")</f>
        <v>25.175100124477712</v>
      </c>
      <c r="I26" s="429" t="str">
        <f>IFERROR(('Net Financial Position'!I74-'Net Financial Position'!I26)/ABS('Net Financial Position'!I26)*100,"-")</f>
        <v>-</v>
      </c>
      <c r="J26" s="429">
        <f>IFERROR(('Net Financial Position'!J74-'Net Financial Position'!J26)/ABS('Net Financial Position'!J26)*100,"-")</f>
        <v>69.800423264782268</v>
      </c>
      <c r="K26" s="168" t="str">
        <f>IFERROR(('Net Financial Position'!K74-'Net Financial Position'!K26)/ABS('Net Financial Position'!K26)*100,"-")</f>
        <v>-</v>
      </c>
      <c r="L26" s="166"/>
      <c r="N26" s="314"/>
      <c r="O26" s="314"/>
      <c r="P26" s="314"/>
      <c r="Q26" s="314"/>
      <c r="R26" s="314"/>
      <c r="S26" s="314"/>
      <c r="T26" s="314"/>
      <c r="U26" s="394"/>
      <c r="V26" s="394"/>
      <c r="W26" s="394"/>
      <c r="X26" s="394"/>
      <c r="Y26" s="394"/>
      <c r="Z26" s="394"/>
      <c r="AA26" s="394"/>
      <c r="AB26" s="130"/>
    </row>
    <row r="27" spans="1:29" s="122" customFormat="1" ht="17.100000000000001" customHeight="1">
      <c r="A27" s="133"/>
      <c r="B27" s="452" t="s">
        <v>16</v>
      </c>
      <c r="C27" s="453"/>
      <c r="D27" s="305">
        <f>IFERROR(('Net Financial Position'!D75-'Net Financial Position'!D27)/ABS('Net Financial Position'!D27)*100,"-")</f>
        <v>-11.694068096999242</v>
      </c>
      <c r="E27" s="305">
        <f>IFERROR(('Net Financial Position'!E75-'Net Financial Position'!E27)/ABS('Net Financial Position'!E27)*100,"-")</f>
        <v>-13.648615259745558</v>
      </c>
      <c r="F27" s="305">
        <f>IFERROR(('Net Financial Position'!F75-'Net Financial Position'!F27)/ABS('Net Financial Position'!F27)*100,"-")</f>
        <v>62.581578311991024</v>
      </c>
      <c r="G27" s="305">
        <f>IFERROR(('Net Financial Position'!G75-'Net Financial Position'!G27)/ABS('Net Financial Position'!G27)*100,"-")</f>
        <v>-66.885354856383572</v>
      </c>
      <c r="H27" s="305">
        <f>IFERROR(('Net Financial Position'!H75-'Net Financial Position'!H27)/ABS('Net Financial Position'!H27)*100,"-")</f>
        <v>12.405395554894264</v>
      </c>
      <c r="I27" s="305">
        <f>IFERROR(('Net Financial Position'!I75-'Net Financial Position'!I27)/ABS('Net Financial Position'!I27)*100,"-")</f>
        <v>12.679321921912173</v>
      </c>
      <c r="J27" s="134">
        <f>IFERROR(('Net Financial Position'!J75-'Net Financial Position'!J27)/ABS('Net Financial Position'!J27)*100,"-")</f>
        <v>69.800423264781983</v>
      </c>
      <c r="K27" s="134">
        <f>IFERROR(('Net Financial Position'!K75-'Net Financial Position'!K27)/ABS('Net Financial Position'!K27)*100,"-")</f>
        <v>-69.800423264782268</v>
      </c>
      <c r="L27" s="166"/>
      <c r="M27" s="120"/>
      <c r="N27" s="314"/>
      <c r="O27" s="314"/>
      <c r="P27" s="314"/>
      <c r="Q27" s="314"/>
      <c r="R27" s="314"/>
      <c r="S27" s="314"/>
      <c r="T27" s="314"/>
      <c r="U27" s="394"/>
      <c r="V27" s="394"/>
      <c r="W27" s="394"/>
      <c r="X27" s="394"/>
      <c r="Y27" s="394"/>
      <c r="Z27" s="394"/>
      <c r="AA27" s="394"/>
      <c r="AB27" s="130"/>
    </row>
    <row r="28" spans="1:29" s="157" customFormat="1" ht="12.75">
      <c r="A28" s="431"/>
      <c r="B28" s="207"/>
      <c r="C28" s="152"/>
      <c r="D28" s="153"/>
      <c r="E28" s="153"/>
      <c r="F28" s="153"/>
      <c r="G28" s="153"/>
      <c r="H28" s="153"/>
      <c r="I28" s="153"/>
      <c r="J28" s="153"/>
      <c r="K28" s="153"/>
      <c r="L28" s="153"/>
      <c r="N28" s="306"/>
      <c r="O28" s="306"/>
      <c r="P28" s="306"/>
      <c r="Q28" s="306"/>
      <c r="R28" s="306"/>
      <c r="S28" s="306"/>
      <c r="T28" s="306"/>
      <c r="U28" s="156"/>
      <c r="V28" s="156"/>
      <c r="W28" s="156"/>
      <c r="X28" s="156"/>
      <c r="Y28" s="156"/>
      <c r="Z28" s="156"/>
      <c r="AA28" s="156"/>
      <c r="AB28" s="156"/>
    </row>
    <row r="29" spans="1:29" ht="18" customHeight="1">
      <c r="A29" s="123"/>
      <c r="B29" s="191"/>
      <c r="C29" s="162"/>
      <c r="D29" s="464" t="s">
        <v>99</v>
      </c>
      <c r="E29" s="464"/>
      <c r="F29" s="464"/>
      <c r="G29" s="464"/>
      <c r="H29" s="464"/>
      <c r="I29" s="464"/>
      <c r="J29" s="464"/>
      <c r="K29" s="464"/>
      <c r="L29" s="298"/>
      <c r="O29" s="125" t="s">
        <v>107</v>
      </c>
      <c r="P29" s="362">
        <f ca="1">NOW()</f>
        <v>44383.44200451389</v>
      </c>
    </row>
    <row r="30" spans="1:29" ht="18" customHeight="1">
      <c r="A30" s="123"/>
      <c r="B30" s="191"/>
      <c r="C30" s="193"/>
      <c r="D30" s="464" t="s">
        <v>4</v>
      </c>
      <c r="E30" s="464"/>
      <c r="F30" s="464"/>
      <c r="G30" s="464"/>
      <c r="H30" s="464"/>
      <c r="I30" s="464"/>
      <c r="J30" s="464"/>
      <c r="K30" s="464"/>
      <c r="L30" s="298"/>
      <c r="P30" s="125" t="s">
        <v>108</v>
      </c>
    </row>
    <row r="31" spans="1:29" ht="20.100000000000001" customHeight="1">
      <c r="A31" s="123"/>
      <c r="B31" s="538" t="s">
        <v>94</v>
      </c>
      <c r="C31" s="538"/>
      <c r="D31" s="194" t="s">
        <v>6</v>
      </c>
      <c r="E31" s="194" t="s">
        <v>7</v>
      </c>
      <c r="F31" s="194" t="s">
        <v>8</v>
      </c>
      <c r="G31" s="194" t="s">
        <v>9</v>
      </c>
      <c r="H31" s="194" t="s">
        <v>10</v>
      </c>
      <c r="I31" s="194" t="s">
        <v>11</v>
      </c>
      <c r="J31" s="163" t="s">
        <v>12</v>
      </c>
      <c r="K31" s="195" t="s">
        <v>13</v>
      </c>
      <c r="L31" s="302"/>
      <c r="N31" s="307"/>
      <c r="O31" s="307"/>
      <c r="P31" s="307"/>
      <c r="Q31" s="307"/>
      <c r="R31" s="307"/>
      <c r="S31" s="307"/>
      <c r="T31" s="307"/>
      <c r="U31" s="307"/>
    </row>
    <row r="32" spans="1:29" s="122" customFormat="1" ht="17.100000000000001" customHeight="1">
      <c r="A32" s="472"/>
      <c r="B32" s="452" t="s">
        <v>6</v>
      </c>
      <c r="C32" s="453"/>
      <c r="D32" s="429" t="str">
        <f>IFERROR(('Net Financial Position'!D80-'Net Financial Position'!D32)/ABS('Net Financial Position'!D32)*100,"--")</f>
        <v>--</v>
      </c>
      <c r="E32" s="429">
        <f>IFERROR(('Net Financial Position'!E80-'Net Financial Position'!E32)/ABS('Net Financial Position'!E32)*100,"-")</f>
        <v>225.78275012040848</v>
      </c>
      <c r="F32" s="429">
        <f>IFERROR(('Net Financial Position'!F80-'Net Financial Position'!F32)/ABS('Net Financial Position'!F32)*100,"-")</f>
        <v>0.88669014863463169</v>
      </c>
      <c r="G32" s="429">
        <f>IFERROR(('Net Financial Position'!G80-'Net Financial Position'!G32)/ABS('Net Financial Position'!G32)*100,"-")</f>
        <v>14.984120383461358</v>
      </c>
      <c r="H32" s="429">
        <f>IFERROR(('Net Financial Position'!H80-'Net Financial Position'!H32)/ABS('Net Financial Position'!H32)*100,"-")</f>
        <v>-20.952510544756876</v>
      </c>
      <c r="I32" s="429">
        <f>IFERROR(('Net Financial Position'!I80-'Net Financial Position'!I32)/ABS('Net Financial Position'!I32)*100,"-")</f>
        <v>-21.427801155211213</v>
      </c>
      <c r="J32" s="429">
        <f>IFERROR(('Net Financial Position'!J80-'Net Financial Position'!J32)/ABS('Net Financial Position'!J32)*100,"-")</f>
        <v>51.895129876720979</v>
      </c>
      <c r="K32" s="429">
        <f>IFERROR(('Net Financial Position'!K80-'Net Financial Position'!K32)/ABS('Net Financial Position'!K32)*100,"-")</f>
        <v>13.654634737817478</v>
      </c>
      <c r="L32" s="166"/>
      <c r="M32" s="120"/>
      <c r="N32" s="314"/>
      <c r="O32" s="314"/>
      <c r="P32" s="314"/>
      <c r="Q32" s="314"/>
      <c r="R32" s="314"/>
      <c r="S32" s="314"/>
      <c r="T32" s="314"/>
      <c r="U32" s="395"/>
      <c r="V32" s="395"/>
      <c r="W32" s="395"/>
      <c r="X32" s="395"/>
      <c r="Y32" s="395"/>
      <c r="Z32" s="395"/>
      <c r="AA32" s="395"/>
      <c r="AB32" s="130"/>
      <c r="AC32" s="130"/>
    </row>
    <row r="33" spans="1:29" s="122" customFormat="1" ht="17.100000000000001" customHeight="1">
      <c r="A33" s="472"/>
      <c r="B33" s="452" t="s">
        <v>7</v>
      </c>
      <c r="C33" s="453"/>
      <c r="D33" s="304">
        <f>IFERROR(('Net Financial Position'!D81-'Net Financial Position'!D33)/ABS('Net Financial Position'!D33)*100,"-")</f>
        <v>-225.78275012040848</v>
      </c>
      <c r="E33" s="168" t="str">
        <f>IFERROR(('Net Financial Position'!E81-'Net Financial Position'!E33)/ABS('Net Financial Position'!E33)*100,"-")</f>
        <v>-</v>
      </c>
      <c r="F33" s="304">
        <f>IFERROR(('Net Financial Position'!F81-'Net Financial Position'!F33)/ABS('Net Financial Position'!F33)*100,"-")</f>
        <v>42.594683106054205</v>
      </c>
      <c r="G33" s="304">
        <f>IFERROR(('Net Financial Position'!G81-'Net Financial Position'!G33)/ABS('Net Financial Position'!G33)*100,"-")</f>
        <v>-0.81205064940228999</v>
      </c>
      <c r="H33" s="429">
        <f>IFERROR(('Net Financial Position'!H81-'Net Financial Position'!H33)/ABS('Net Financial Position'!H33)*100,"-")</f>
        <v>43.033137942735173</v>
      </c>
      <c r="I33" s="304">
        <f>IFERROR(('Net Financial Position'!I81-'Net Financial Position'!I33)/ABS('Net Financial Position'!I33)*100,"-")</f>
        <v>31.278480565522337</v>
      </c>
      <c r="J33" s="429">
        <f>IFERROR(('Net Financial Position'!J81-'Net Financial Position'!J33)/ABS('Net Financial Position'!J33)*100,"-")</f>
        <v>11.376880187785257</v>
      </c>
      <c r="K33" s="429">
        <f>IFERROR(('Net Financial Position'!K81-'Net Financial Position'!K33)/ABS('Net Financial Position'!K33)*100,"-")</f>
        <v>-8.7520140179290902</v>
      </c>
      <c r="L33" s="166"/>
      <c r="M33" s="120"/>
      <c r="N33" s="314"/>
      <c r="O33" s="314"/>
      <c r="P33" s="314"/>
      <c r="Q33" s="314"/>
      <c r="R33" s="314"/>
      <c r="S33" s="314"/>
      <c r="T33" s="314"/>
      <c r="U33" s="395"/>
      <c r="V33" s="395"/>
      <c r="W33" s="395"/>
      <c r="X33" s="395"/>
      <c r="Y33" s="395"/>
      <c r="Z33" s="395"/>
      <c r="AA33" s="395"/>
      <c r="AB33" s="130"/>
      <c r="AC33" s="130"/>
    </row>
    <row r="34" spans="1:29" s="122" customFormat="1" ht="17.100000000000001" customHeight="1">
      <c r="A34" s="472"/>
      <c r="B34" s="452" t="s">
        <v>8</v>
      </c>
      <c r="C34" s="453"/>
      <c r="D34" s="304">
        <f>IFERROR(('Net Financial Position'!D82-'Net Financial Position'!D34)/ABS('Net Financial Position'!D34)*100,"-")</f>
        <v>-0.88669014863463169</v>
      </c>
      <c r="E34" s="429">
        <f>IFERROR(('Net Financial Position'!E82-'Net Financial Position'!E34)/ABS('Net Financial Position'!E34)*100,"-")</f>
        <v>-42.594683106054205</v>
      </c>
      <c r="F34" s="429" t="str">
        <f>IFERROR(('Net Financial Position'!F82-'Net Financial Position'!F34)/ABS('Net Financial Position'!F34)*100,"--")</f>
        <v>--</v>
      </c>
      <c r="G34" s="429">
        <f>IFERROR(('Net Financial Position'!G82-'Net Financial Position'!G34)/ABS('Net Financial Position'!G34)*100,"-")</f>
        <v>-54.597829739979453</v>
      </c>
      <c r="H34" s="429">
        <f>IFERROR(('Net Financial Position'!H82-'Net Financial Position'!H34)/ABS('Net Financial Position'!H34)*100,"-")</f>
        <v>17.055577549951341</v>
      </c>
      <c r="I34" s="429">
        <f>IFERROR(('Net Financial Position'!I82-'Net Financial Position'!I34)/ABS('Net Financial Position'!I34)*100,"-")</f>
        <v>14.151707772520886</v>
      </c>
      <c r="J34" s="429">
        <f>IFERROR(('Net Financial Position'!J82-'Net Financial Position'!J34)/ABS('Net Financial Position'!J34)*100,"-")</f>
        <v>-18.486265411085192</v>
      </c>
      <c r="K34" s="429">
        <f>IFERROR(('Net Financial Position'!K82-'Net Financial Position'!K34)/ABS('Net Financial Position'!K34)*100,"-")</f>
        <v>-222.30383842629792</v>
      </c>
      <c r="L34" s="166"/>
      <c r="M34" s="120"/>
      <c r="N34" s="314"/>
      <c r="O34" s="314"/>
      <c r="P34" s="314"/>
      <c r="Q34" s="314"/>
      <c r="R34" s="314"/>
      <c r="S34" s="314"/>
      <c r="T34" s="314"/>
      <c r="U34" s="395"/>
      <c r="V34" s="395"/>
      <c r="W34" s="395"/>
      <c r="X34" s="395"/>
      <c r="Y34" s="395"/>
      <c r="Z34" s="395"/>
      <c r="AA34" s="395"/>
      <c r="AB34" s="130"/>
      <c r="AC34" s="130"/>
    </row>
    <row r="35" spans="1:29" s="122" customFormat="1" ht="17.100000000000001" customHeight="1">
      <c r="A35" s="472"/>
      <c r="B35" s="452" t="s">
        <v>9</v>
      </c>
      <c r="C35" s="453"/>
      <c r="D35" s="304">
        <f>IFERROR(('Net Financial Position'!D83-'Net Financial Position'!D35)/ABS('Net Financial Position'!D35)*100,"-")</f>
        <v>-14.984120383461358</v>
      </c>
      <c r="E35" s="429">
        <f>IFERROR(('Net Financial Position'!E83-'Net Financial Position'!E35)/ABS('Net Financial Position'!E35)*100,"-")</f>
        <v>0.81205064940228999</v>
      </c>
      <c r="F35" s="429">
        <f>IFERROR(('Net Financial Position'!F83-'Net Financial Position'!F35)/ABS('Net Financial Position'!F35)*100,"-")</f>
        <v>54.597829739979453</v>
      </c>
      <c r="G35" s="429" t="str">
        <f>IFERROR(('Net Financial Position'!G83-'Net Financial Position'!G35)/ABS('Net Financial Position'!G35)*100,"--")</f>
        <v>--</v>
      </c>
      <c r="H35" s="429">
        <f>IFERROR(('Net Financial Position'!H83-'Net Financial Position'!H35)/ABS('Net Financial Position'!H35)*100,"-")</f>
        <v>-3.85141954875201</v>
      </c>
      <c r="I35" s="429">
        <f>IFERROR(('Net Financial Position'!I83-'Net Financial Position'!I35)/ABS('Net Financial Position'!I35)*100,"-")</f>
        <v>18.993750562199018</v>
      </c>
      <c r="J35" s="429">
        <f>IFERROR(('Net Financial Position'!J83-'Net Financial Position'!J35)/ABS('Net Financial Position'!J35)*100,"-")</f>
        <v>41.408729778203423</v>
      </c>
      <c r="K35" s="429">
        <f>IFERROR(('Net Financial Position'!K83-'Net Financial Position'!K35)/ABS('Net Financial Position'!K35)*100,"-")</f>
        <v>-1.6481923124056701</v>
      </c>
      <c r="L35" s="166"/>
      <c r="M35" s="120"/>
      <c r="N35" s="314"/>
      <c r="O35" s="314"/>
      <c r="P35" s="314"/>
      <c r="Q35" s="314"/>
      <c r="R35" s="314"/>
      <c r="S35" s="314"/>
      <c r="T35" s="314"/>
      <c r="U35" s="395"/>
      <c r="V35" s="395"/>
      <c r="W35" s="395"/>
      <c r="X35" s="395"/>
      <c r="Y35" s="395"/>
      <c r="Z35" s="395"/>
      <c r="AA35" s="395"/>
      <c r="AB35" s="130"/>
      <c r="AC35" s="130"/>
    </row>
    <row r="36" spans="1:29" s="122" customFormat="1" ht="17.100000000000001" customHeight="1">
      <c r="A36" s="472"/>
      <c r="B36" s="452" t="s">
        <v>10</v>
      </c>
      <c r="C36" s="453"/>
      <c r="D36" s="158">
        <f>IFERROR(('Net Financial Position'!D84-'Net Financial Position'!D36)/ABS('Net Financial Position'!D36)*100,"-")</f>
        <v>20.952510544756876</v>
      </c>
      <c r="E36" s="429">
        <f>IFERROR(('Net Financial Position'!E84-'Net Financial Position'!E36)/ABS('Net Financial Position'!E36)*100,"-")</f>
        <v>-43.033137942735173</v>
      </c>
      <c r="F36" s="429">
        <f>IFERROR(('Net Financial Position'!F84-'Net Financial Position'!F36)/ABS('Net Financial Position'!F36)*100,"-")</f>
        <v>-17.055577549951341</v>
      </c>
      <c r="G36" s="429">
        <f>IFERROR(('Net Financial Position'!G84-'Net Financial Position'!G36)/ABS('Net Financial Position'!G36)*100,"-")</f>
        <v>3.85141954875201</v>
      </c>
      <c r="H36" s="429" t="str">
        <f>IFERROR(('Net Financial Position'!H84-'Net Financial Position'!H36)/ABS('Net Financial Position'!H36)*100,"-")</f>
        <v>-</v>
      </c>
      <c r="I36" s="429" t="str">
        <f>IFERROR(('Net Financial Position'!I84-'Net Financial Position'!I36)/ABS('Net Financial Position'!I36)*100,"-")</f>
        <v>-</v>
      </c>
      <c r="J36" s="429">
        <f>IFERROR(('Net Financial Position'!J84-'Net Financial Position'!J36)/ABS('Net Financial Position'!J36)*100,"-")</f>
        <v>-2.5864021392542065</v>
      </c>
      <c r="K36" s="429">
        <f>IFERROR(('Net Financial Position'!K84-'Net Financial Position'!K36)/ABS('Net Financial Position'!K36)*100,"-")</f>
        <v>-17.018669420964976</v>
      </c>
      <c r="L36" s="166"/>
      <c r="M36" s="309"/>
      <c r="N36" s="314"/>
      <c r="O36" s="314"/>
      <c r="P36" s="314"/>
      <c r="Q36" s="314"/>
      <c r="R36" s="314"/>
      <c r="S36" s="314"/>
      <c r="T36" s="314"/>
      <c r="U36" s="395"/>
      <c r="V36" s="395"/>
      <c r="W36" s="395"/>
      <c r="X36" s="395"/>
      <c r="Y36" s="395"/>
      <c r="Z36" s="395"/>
      <c r="AA36" s="395"/>
      <c r="AB36" s="130"/>
      <c r="AC36" s="130"/>
    </row>
    <row r="37" spans="1:29" s="122" customFormat="1" ht="17.100000000000001" customHeight="1">
      <c r="A37" s="472"/>
      <c r="B37" s="452" t="s">
        <v>11</v>
      </c>
      <c r="C37" s="453"/>
      <c r="D37" s="304">
        <f>IFERROR(('Net Financial Position'!D85-'Net Financial Position'!D37)/ABS('Net Financial Position'!D37)*100,"-")</f>
        <v>21.427801155211213</v>
      </c>
      <c r="E37" s="429">
        <f>IFERROR(('Net Financial Position'!E85-'Net Financial Position'!E37)/ABS('Net Financial Position'!E37)*100,"-")</f>
        <v>-31.278480565522337</v>
      </c>
      <c r="F37" s="429">
        <f>IFERROR(('Net Financial Position'!F85-'Net Financial Position'!F37)/ABS('Net Financial Position'!F37)*100,"-")</f>
        <v>-14.151707772520886</v>
      </c>
      <c r="G37" s="429">
        <f>IFERROR(('Net Financial Position'!G85-'Net Financial Position'!G37)/ABS('Net Financial Position'!G37)*100,"-")</f>
        <v>-18.993750562199018</v>
      </c>
      <c r="H37" s="429" t="str">
        <f>IFERROR(('Net Financial Position'!H85-'Net Financial Position'!H37)/ABS('Net Financial Position'!H37)*100,"-")</f>
        <v>-</v>
      </c>
      <c r="I37" s="429" t="str">
        <f>IFERROR(('Net Financial Position'!I85-'Net Financial Position'!I37)/ABS('Net Financial Position'!I37)*100,"-")</f>
        <v>-</v>
      </c>
      <c r="J37" s="429">
        <f>IFERROR(('Net Financial Position'!J85-'Net Financial Position'!J37)/ABS('Net Financial Position'!J37)*100,"-")</f>
        <v>-20.498157185344052</v>
      </c>
      <c r="K37" s="429" t="str">
        <f>IFERROR(('Net Financial Position'!K85-'Net Financial Position'!K37)/ABS('Net Financial Position'!K37)*100,"-")</f>
        <v>-</v>
      </c>
      <c r="L37" s="166"/>
      <c r="M37" s="120"/>
      <c r="N37" s="314"/>
      <c r="O37" s="314"/>
      <c r="P37" s="314"/>
      <c r="Q37" s="314"/>
      <c r="R37" s="314"/>
      <c r="S37" s="314"/>
      <c r="T37" s="314"/>
      <c r="U37" s="395"/>
      <c r="V37" s="395"/>
      <c r="W37" s="395"/>
      <c r="X37" s="395"/>
      <c r="Y37" s="395"/>
      <c r="Z37" s="395"/>
      <c r="AA37" s="395"/>
      <c r="AB37" s="130"/>
      <c r="AC37" s="130"/>
    </row>
    <row r="38" spans="1:29" s="122" customFormat="1" ht="17.100000000000001" customHeight="1">
      <c r="A38" s="472"/>
      <c r="B38" s="452" t="s">
        <v>13</v>
      </c>
      <c r="C38" s="453"/>
      <c r="D38" s="304">
        <f>IFERROR(('Net Financial Position'!D86-'Net Financial Position'!D38)/ABS('Net Financial Position'!D38)*100,"-")</f>
        <v>-13.654634737817478</v>
      </c>
      <c r="E38" s="429">
        <f>IFERROR(('Net Financial Position'!E86-'Net Financial Position'!E38)/ABS('Net Financial Position'!E38)*100,"-")</f>
        <v>8.7520140179290689</v>
      </c>
      <c r="F38" s="429">
        <f>IFERROR(('Net Financial Position'!F86-'Net Financial Position'!F38)/ABS('Net Financial Position'!F38)*100,"-")</f>
        <v>222.30383842629792</v>
      </c>
      <c r="G38" s="429">
        <f>IFERROR(('Net Financial Position'!G86-'Net Financial Position'!G38)/ABS('Net Financial Position'!G38)*100,"-")</f>
        <v>1.6481923124056701</v>
      </c>
      <c r="H38" s="429">
        <f>IFERROR(('Net Financial Position'!H86-'Net Financial Position'!H38)/ABS('Net Financial Position'!H38)*100,"-")</f>
        <v>17.018669420964976</v>
      </c>
      <c r="I38" s="429" t="str">
        <f>IFERROR(('Net Financial Position'!I86-'Net Financial Position'!I38)/ABS('Net Financial Position'!I38)*100,"-")</f>
        <v>-</v>
      </c>
      <c r="J38" s="429">
        <f>IFERROR(('Net Financial Position'!J86-'Net Financial Position'!J38)/ABS('Net Financial Position'!J38)*100,"-")</f>
        <v>58.185257185140117</v>
      </c>
      <c r="K38" s="168" t="str">
        <f>IFERROR(('Net Financial Position'!K86-'Net Financial Position'!K38)/ABS('Net Financial Position'!K38)*100,"-")</f>
        <v>-</v>
      </c>
      <c r="L38" s="166"/>
      <c r="M38" s="120"/>
      <c r="N38" s="314"/>
      <c r="O38" s="314"/>
      <c r="P38" s="314"/>
      <c r="Q38" s="314"/>
      <c r="R38" s="314"/>
      <c r="S38" s="314"/>
      <c r="T38" s="314"/>
      <c r="U38" s="395"/>
      <c r="V38" s="395"/>
      <c r="W38" s="395"/>
      <c r="X38" s="395"/>
      <c r="Y38" s="395"/>
      <c r="Z38" s="395"/>
      <c r="AA38" s="395"/>
      <c r="AB38" s="130"/>
      <c r="AC38" s="130"/>
    </row>
    <row r="39" spans="1:29" s="122" customFormat="1" ht="17.100000000000001" customHeight="1">
      <c r="A39" s="133"/>
      <c r="B39" s="452" t="s">
        <v>16</v>
      </c>
      <c r="C39" s="453"/>
      <c r="D39" s="305">
        <f>IFERROR(('Net Financial Position'!D87-'Net Financial Position'!D39)/ABS('Net Financial Position'!D39)*100,"-")</f>
        <v>-31.92966259958553</v>
      </c>
      <c r="E39" s="305">
        <f>IFERROR(('Net Financial Position'!E87-'Net Financial Position'!E39)/ABS('Net Financial Position'!E39)*100,"-")</f>
        <v>-6.0216459821338546</v>
      </c>
      <c r="F39" s="305">
        <f>IFERROR(('Net Financial Position'!F87-'Net Financial Position'!F39)/ABS('Net Financial Position'!F39)*100,"-")</f>
        <v>68.618365942137984</v>
      </c>
      <c r="G39" s="305">
        <f>IFERROR(('Net Financial Position'!G87-'Net Financial Position'!G39)/ABS('Net Financial Position'!G39)*100,"-")</f>
        <v>-64.858794858321048</v>
      </c>
      <c r="H39" s="305">
        <f>IFERROR(('Net Financial Position'!H87-'Net Financial Position'!H39)/ABS('Net Financial Position'!H39)*100,"-")</f>
        <v>9.2584328282834694</v>
      </c>
      <c r="I39" s="305">
        <f>IFERROR(('Net Financial Position'!I87-'Net Financial Position'!I39)/ABS('Net Financial Position'!I39)*100,"-")</f>
        <v>20.498157185344052</v>
      </c>
      <c r="J39" s="134">
        <f>IFERROR(('Net Financial Position'!J87-'Net Financial Position'!J39)/ABS('Net Financial Position'!J39)*100,"-")</f>
        <v>58.185257185139797</v>
      </c>
      <c r="K39" s="134">
        <f>IFERROR(('Net Financial Position'!K87-'Net Financial Position'!K39)/ABS('Net Financial Position'!K39)*100,"-")</f>
        <v>-58.185257185140074</v>
      </c>
      <c r="L39" s="166"/>
      <c r="M39" s="120"/>
      <c r="N39" s="314"/>
      <c r="O39" s="314"/>
      <c r="P39" s="314"/>
      <c r="Q39" s="314"/>
      <c r="R39" s="314"/>
      <c r="S39" s="314"/>
      <c r="T39" s="314"/>
      <c r="U39" s="395"/>
      <c r="V39" s="395"/>
      <c r="W39" s="395"/>
      <c r="X39" s="395"/>
      <c r="Y39" s="395"/>
      <c r="Z39" s="395"/>
      <c r="AA39" s="395"/>
      <c r="AB39" s="130"/>
      <c r="AC39" s="130"/>
    </row>
    <row r="40" spans="1:29" s="157" customFormat="1" ht="12.75">
      <c r="A40" s="431"/>
      <c r="B40" s="310"/>
      <c r="C40" s="152"/>
      <c r="D40" s="153"/>
      <c r="E40" s="153"/>
      <c r="F40" s="153"/>
      <c r="G40" s="153"/>
      <c r="H40" s="153"/>
      <c r="I40" s="153"/>
      <c r="J40" s="153"/>
      <c r="K40" s="153"/>
      <c r="L40" s="153"/>
      <c r="N40" s="306"/>
      <c r="O40" s="306"/>
      <c r="P40" s="306"/>
      <c r="Q40" s="306"/>
      <c r="R40" s="306"/>
      <c r="S40" s="306"/>
      <c r="T40" s="306"/>
      <c r="U40" s="156"/>
      <c r="V40" s="156"/>
      <c r="W40" s="156"/>
      <c r="X40" s="156"/>
      <c r="Y40" s="156"/>
      <c r="Z40" s="156"/>
      <c r="AA40" s="156"/>
      <c r="AB40" s="156"/>
    </row>
    <row r="41" spans="1:29" ht="18" customHeight="1">
      <c r="A41" s="123"/>
      <c r="B41" s="191"/>
      <c r="C41" s="162"/>
      <c r="D41" s="464" t="s">
        <v>100</v>
      </c>
      <c r="E41" s="464"/>
      <c r="F41" s="464"/>
      <c r="G41" s="464"/>
      <c r="H41" s="464"/>
      <c r="I41" s="464"/>
      <c r="J41" s="464"/>
      <c r="K41" s="464"/>
      <c r="L41" s="193"/>
      <c r="O41" s="125" t="s">
        <v>107</v>
      </c>
      <c r="P41" s="362">
        <f ca="1">NOW()</f>
        <v>44383.44200451389</v>
      </c>
    </row>
    <row r="42" spans="1:29" ht="18" customHeight="1">
      <c r="A42" s="123"/>
      <c r="B42" s="191"/>
      <c r="C42" s="193"/>
      <c r="D42" s="464" t="s">
        <v>4</v>
      </c>
      <c r="E42" s="464"/>
      <c r="F42" s="464"/>
      <c r="G42" s="464"/>
      <c r="H42" s="464"/>
      <c r="I42" s="464"/>
      <c r="J42" s="464"/>
      <c r="K42" s="464"/>
      <c r="L42" s="193"/>
      <c r="P42" s="125" t="s">
        <v>108</v>
      </c>
    </row>
    <row r="43" spans="1:29" ht="20.100000000000001" customHeight="1">
      <c r="A43" s="123"/>
      <c r="B43" s="538" t="s">
        <v>94</v>
      </c>
      <c r="C43" s="538"/>
      <c r="D43" s="194" t="s">
        <v>6</v>
      </c>
      <c r="E43" s="194" t="s">
        <v>7</v>
      </c>
      <c r="F43" s="194" t="s">
        <v>8</v>
      </c>
      <c r="G43" s="194" t="s">
        <v>9</v>
      </c>
      <c r="H43" s="194" t="s">
        <v>10</v>
      </c>
      <c r="I43" s="194" t="s">
        <v>11</v>
      </c>
      <c r="J43" s="163" t="s">
        <v>12</v>
      </c>
      <c r="K43" s="195" t="s">
        <v>13</v>
      </c>
      <c r="L43" s="311"/>
      <c r="N43" s="307"/>
      <c r="O43" s="307"/>
      <c r="P43" s="307"/>
      <c r="Q43" s="307"/>
      <c r="R43" s="307"/>
      <c r="S43" s="307"/>
      <c r="T43" s="307"/>
      <c r="U43" s="307"/>
    </row>
    <row r="44" spans="1:29" s="122" customFormat="1" ht="17.100000000000001" customHeight="1">
      <c r="A44" s="472"/>
      <c r="B44" s="452" t="s">
        <v>6</v>
      </c>
      <c r="C44" s="453"/>
      <c r="D44" s="429" t="str">
        <f>IFERROR(('Net Financial Position'!D92-'Net Financial Position'!D44)/ABS('Net Financial Position'!D44)*100,"--")</f>
        <v>--</v>
      </c>
      <c r="E44" s="429">
        <f>IFERROR(('Net Financial Position'!E92-'Net Financial Position'!E44)/ABS('Net Financial Position'!E44)*100,"-")</f>
        <v>335.71441990422562</v>
      </c>
      <c r="F44" s="429">
        <f>IFERROR(('Net Financial Position'!F92-'Net Financial Position'!F44)/ABS('Net Financial Position'!F44)*100,"-")</f>
        <v>8.3695878387451117</v>
      </c>
      <c r="G44" s="429">
        <f>IFERROR(('Net Financial Position'!G92-'Net Financial Position'!G44)/ABS('Net Financial Position'!G44)*100,"-")</f>
        <v>11.154809182407654</v>
      </c>
      <c r="H44" s="429">
        <f>IFERROR(('Net Financial Position'!H92-'Net Financial Position'!H44)/ABS('Net Financial Position'!H44)*100,"-")</f>
        <v>-15.626526295317852</v>
      </c>
      <c r="I44" s="429">
        <f>IFERROR(('Net Financial Position'!I92-'Net Financial Position'!I44)/ABS('Net Financial Position'!I44)*100,"-")</f>
        <v>-25.931290974776104</v>
      </c>
      <c r="J44" s="429">
        <f>IFERROR(('Net Financial Position'!J92-'Net Financial Position'!J44)/ABS('Net Financial Position'!J44)*100,"-")</f>
        <v>43.36830566000058</v>
      </c>
      <c r="K44" s="429">
        <f>IFERROR(('Net Financial Position'!K92-'Net Financial Position'!K44)/ABS('Net Financial Position'!K44)*100,"-")</f>
        <v>15.615917398818596</v>
      </c>
      <c r="L44" s="166"/>
      <c r="M44" s="120"/>
      <c r="N44" s="314"/>
      <c r="O44" s="314"/>
      <c r="P44" s="314"/>
      <c r="Q44" s="314"/>
      <c r="R44" s="314"/>
      <c r="S44" s="314"/>
      <c r="T44" s="314"/>
      <c r="U44" s="396"/>
      <c r="V44" s="396"/>
      <c r="W44" s="396"/>
      <c r="X44" s="396"/>
      <c r="Y44" s="396"/>
      <c r="Z44" s="396"/>
      <c r="AA44" s="396"/>
      <c r="AB44" s="130"/>
      <c r="AC44" s="130"/>
    </row>
    <row r="45" spans="1:29" s="122" customFormat="1" ht="17.100000000000001" customHeight="1">
      <c r="A45" s="472"/>
      <c r="B45" s="452" t="s">
        <v>7</v>
      </c>
      <c r="C45" s="453"/>
      <c r="D45" s="304">
        <f>IFERROR(('Net Financial Position'!D93-'Net Financial Position'!D45)/ABS('Net Financial Position'!D45)*100,"-")</f>
        <v>-335.71441990422562</v>
      </c>
      <c r="E45" s="168" t="str">
        <f>IFERROR(('Net Financial Position'!E93-'Net Financial Position'!E45)/ABS('Net Financial Position'!E45)*100,"-")</f>
        <v>-</v>
      </c>
      <c r="F45" s="304">
        <f>IFERROR(('Net Financial Position'!F93-'Net Financial Position'!F45)/ABS('Net Financial Position'!F45)*100,"-")</f>
        <v>37.827432556444492</v>
      </c>
      <c r="G45" s="304">
        <f>IFERROR(('Net Financial Position'!G93-'Net Financial Position'!G45)/ABS('Net Financial Position'!G45)*100,"-")</f>
        <v>-4.2624845945546257</v>
      </c>
      <c r="H45" s="429">
        <f>IFERROR(('Net Financial Position'!H93-'Net Financial Position'!H45)/ABS('Net Financial Position'!H45)*100,"-")</f>
        <v>25.254115789468205</v>
      </c>
      <c r="I45" s="304">
        <f>IFERROR(('Net Financial Position'!I93-'Net Financial Position'!I45)/ABS('Net Financial Position'!I45)*100,"-")</f>
        <v>30.689081921735767</v>
      </c>
      <c r="J45" s="429">
        <f>IFERROR(('Net Financial Position'!J93-'Net Financial Position'!J45)/ABS('Net Financial Position'!J45)*100,"-")</f>
        <v>13.583900746497088</v>
      </c>
      <c r="K45" s="429">
        <f>IFERROR(('Net Financial Position'!K93-'Net Financial Position'!K45)/ABS('Net Financial Position'!K45)*100,"-")</f>
        <v>-11.614874907506463</v>
      </c>
      <c r="L45" s="166"/>
      <c r="M45" s="120"/>
      <c r="N45" s="314"/>
      <c r="O45" s="314"/>
      <c r="P45" s="314"/>
      <c r="Q45" s="314"/>
      <c r="R45" s="314"/>
      <c r="S45" s="314"/>
      <c r="T45" s="314"/>
      <c r="U45" s="396"/>
      <c r="V45" s="396"/>
      <c r="W45" s="396"/>
      <c r="X45" s="396"/>
      <c r="Y45" s="396"/>
      <c r="Z45" s="396"/>
      <c r="AA45" s="396"/>
      <c r="AB45" s="130"/>
      <c r="AC45" s="130"/>
    </row>
    <row r="46" spans="1:29" s="122" customFormat="1" ht="17.100000000000001" customHeight="1">
      <c r="A46" s="472"/>
      <c r="B46" s="452" t="s">
        <v>8</v>
      </c>
      <c r="C46" s="453"/>
      <c r="D46" s="304">
        <f>IFERROR(('Net Financial Position'!D94-'Net Financial Position'!D46)/ABS('Net Financial Position'!D46)*100,"-")</f>
        <v>-8.3695878387451117</v>
      </c>
      <c r="E46" s="429">
        <f>IFERROR(('Net Financial Position'!E94-'Net Financial Position'!E46)/ABS('Net Financial Position'!E46)*100,"-")</f>
        <v>-37.827432556444492</v>
      </c>
      <c r="F46" s="429" t="str">
        <f>IFERROR(('Net Financial Position'!F94-'Net Financial Position'!F46)/ABS('Net Financial Position'!F46)*100,"--")</f>
        <v>--</v>
      </c>
      <c r="G46" s="429">
        <f>IFERROR(('Net Financial Position'!G94-'Net Financial Position'!G46)/ABS('Net Financial Position'!G46)*100,"-")</f>
        <v>-70.55153927719897</v>
      </c>
      <c r="H46" s="429">
        <f>IFERROR(('Net Financial Position'!H94-'Net Financial Position'!H46)/ABS('Net Financial Position'!H46)*100,"-")</f>
        <v>28.101329578546775</v>
      </c>
      <c r="I46" s="429">
        <f>IFERROR(('Net Financial Position'!I94-'Net Financial Position'!I46)/ABS('Net Financial Position'!I46)*100,"-")</f>
        <v>12.800788343935599</v>
      </c>
      <c r="J46" s="429">
        <f>IFERROR(('Net Financial Position'!J94-'Net Financial Position'!J46)/ABS('Net Financial Position'!J46)*100,"-")</f>
        <v>-12.1389110460059</v>
      </c>
      <c r="K46" s="429">
        <f>IFERROR(('Net Financial Position'!K94-'Net Financial Position'!K46)/ABS('Net Financial Position'!K46)*100,"-")</f>
        <v>-277.63481864496396</v>
      </c>
      <c r="L46" s="166"/>
      <c r="M46" s="120"/>
      <c r="N46" s="314"/>
      <c r="O46" s="314"/>
      <c r="P46" s="314"/>
      <c r="Q46" s="314"/>
      <c r="R46" s="314"/>
      <c r="S46" s="314"/>
      <c r="T46" s="314"/>
      <c r="U46" s="396"/>
      <c r="V46" s="396"/>
      <c r="W46" s="396"/>
      <c r="X46" s="396"/>
      <c r="Y46" s="396"/>
      <c r="Z46" s="396"/>
      <c r="AA46" s="396"/>
      <c r="AB46" s="130"/>
      <c r="AC46" s="130"/>
    </row>
    <row r="47" spans="1:29" s="122" customFormat="1" ht="17.100000000000001" customHeight="1">
      <c r="A47" s="472"/>
      <c r="B47" s="452" t="s">
        <v>9</v>
      </c>
      <c r="C47" s="453"/>
      <c r="D47" s="304">
        <f>IFERROR(('Net Financial Position'!D95-'Net Financial Position'!D47)/ABS('Net Financial Position'!D47)*100,"-")</f>
        <v>-11.154809182407654</v>
      </c>
      <c r="E47" s="429">
        <f>IFERROR(('Net Financial Position'!E95-'Net Financial Position'!E47)/ABS('Net Financial Position'!E47)*100,"-")</f>
        <v>4.2624845945546257</v>
      </c>
      <c r="F47" s="429">
        <f>IFERROR(('Net Financial Position'!F95-'Net Financial Position'!F47)/ABS('Net Financial Position'!F47)*100,"-")</f>
        <v>70.55153927719897</v>
      </c>
      <c r="G47" s="429" t="str">
        <f>IFERROR(('Net Financial Position'!G95-'Net Financial Position'!G47)/ABS('Net Financial Position'!G47)*100,"--")</f>
        <v>--</v>
      </c>
      <c r="H47" s="429">
        <f>IFERROR(('Net Financial Position'!H95-'Net Financial Position'!H47)/ABS('Net Financial Position'!H47)*100,"-")</f>
        <v>0.46205620576226947</v>
      </c>
      <c r="I47" s="429">
        <f>IFERROR(('Net Financial Position'!I95-'Net Financial Position'!I47)/ABS('Net Financial Position'!I47)*100,"-")</f>
        <v>19.206166949615799</v>
      </c>
      <c r="J47" s="429">
        <f>IFERROR(('Net Financial Position'!J95-'Net Financial Position'!J47)/ABS('Net Financial Position'!J47)*100,"-")</f>
        <v>57.895533917310615</v>
      </c>
      <c r="K47" s="429">
        <f>IFERROR(('Net Financial Position'!K95-'Net Financial Position'!K47)/ABS('Net Financial Position'!K47)*100,"-")</f>
        <v>-6.7587557712731714</v>
      </c>
      <c r="L47" s="166"/>
      <c r="M47" s="120"/>
      <c r="N47" s="314"/>
      <c r="O47" s="314"/>
      <c r="P47" s="314"/>
      <c r="Q47" s="314"/>
      <c r="R47" s="314"/>
      <c r="S47" s="314"/>
      <c r="T47" s="314"/>
      <c r="U47" s="396"/>
      <c r="V47" s="396"/>
      <c r="W47" s="396"/>
      <c r="X47" s="396"/>
      <c r="Y47" s="396"/>
      <c r="Z47" s="396"/>
      <c r="AA47" s="396"/>
      <c r="AB47" s="130"/>
      <c r="AC47" s="130"/>
    </row>
    <row r="48" spans="1:29" s="122" customFormat="1" ht="17.100000000000001" customHeight="1">
      <c r="A48" s="472"/>
      <c r="B48" s="452" t="s">
        <v>10</v>
      </c>
      <c r="C48" s="453"/>
      <c r="D48" s="158">
        <f>IFERROR(('Net Financial Position'!D96-'Net Financial Position'!D48)/ABS('Net Financial Position'!D48)*100,"-")</f>
        <v>15.626526295317852</v>
      </c>
      <c r="E48" s="429">
        <f>IFERROR(('Net Financial Position'!E96-'Net Financial Position'!E48)/ABS('Net Financial Position'!E48)*100,"-")</f>
        <v>-25.254115789468205</v>
      </c>
      <c r="F48" s="429">
        <f>IFERROR(('Net Financial Position'!F96-'Net Financial Position'!F48)/ABS('Net Financial Position'!F48)*100,"-")</f>
        <v>-28.101329578546775</v>
      </c>
      <c r="G48" s="429">
        <f>IFERROR(('Net Financial Position'!G96-'Net Financial Position'!G48)/ABS('Net Financial Position'!G48)*100,"-")</f>
        <v>-0.46205620576226947</v>
      </c>
      <c r="H48" s="429" t="str">
        <f>IFERROR(('Net Financial Position'!H96-'Net Financial Position'!H48)/ABS('Net Financial Position'!H48)*100,"-")</f>
        <v>-</v>
      </c>
      <c r="I48" s="429" t="str">
        <f>IFERROR(('Net Financial Position'!I96-'Net Financial Position'!I48)/ABS('Net Financial Position'!I48)*100,"-")</f>
        <v>-</v>
      </c>
      <c r="J48" s="429">
        <f>IFERROR(('Net Financial Position'!J96-'Net Financial Position'!J48)/ABS('Net Financial Position'!J48)*100,"-")</f>
        <v>-10.10402811389435</v>
      </c>
      <c r="K48" s="429">
        <f>IFERROR(('Net Financial Position'!K96-'Net Financial Position'!K48)/ABS('Net Financial Position'!K48)*100,"-")</f>
        <v>-15.762022811215532</v>
      </c>
      <c r="L48" s="166"/>
      <c r="M48" s="309"/>
      <c r="N48" s="314"/>
      <c r="O48" s="314"/>
      <c r="P48" s="314"/>
      <c r="Q48" s="314"/>
      <c r="R48" s="314"/>
      <c r="S48" s="314"/>
      <c r="T48" s="314"/>
      <c r="U48" s="396"/>
      <c r="V48" s="396"/>
      <c r="W48" s="396"/>
      <c r="X48" s="396"/>
      <c r="Y48" s="396"/>
      <c r="Z48" s="396"/>
      <c r="AA48" s="396"/>
      <c r="AB48" s="130"/>
      <c r="AC48" s="130"/>
    </row>
    <row r="49" spans="1:29" s="122" customFormat="1" ht="17.100000000000001" customHeight="1">
      <c r="A49" s="472"/>
      <c r="B49" s="452" t="s">
        <v>11</v>
      </c>
      <c r="C49" s="453"/>
      <c r="D49" s="304">
        <f>IFERROR(('Net Financial Position'!D97-'Net Financial Position'!D49)/ABS('Net Financial Position'!D49)*100,"-")</f>
        <v>25.931290974776104</v>
      </c>
      <c r="E49" s="429">
        <f>IFERROR(('Net Financial Position'!E97-'Net Financial Position'!E49)/ABS('Net Financial Position'!E49)*100,"-")</f>
        <v>-30.689081921735767</v>
      </c>
      <c r="F49" s="429">
        <f>IFERROR(('Net Financial Position'!F97-'Net Financial Position'!F49)/ABS('Net Financial Position'!F49)*100,"-")</f>
        <v>-12.800788343935599</v>
      </c>
      <c r="G49" s="429">
        <f>IFERROR(('Net Financial Position'!G97-'Net Financial Position'!G49)/ABS('Net Financial Position'!G49)*100,"-")</f>
        <v>-19.206166949615799</v>
      </c>
      <c r="H49" s="429" t="str">
        <f>IFERROR(('Net Financial Position'!H97-'Net Financial Position'!H49)/ABS('Net Financial Position'!H49)*100,"-")</f>
        <v>-</v>
      </c>
      <c r="I49" s="429" t="str">
        <f>IFERROR(('Net Financial Position'!I97-'Net Financial Position'!I49)/ABS('Net Financial Position'!I49)*100,"-")</f>
        <v>-</v>
      </c>
      <c r="J49" s="429">
        <f>IFERROR(('Net Financial Position'!J97-'Net Financial Position'!J49)/ABS('Net Financial Position'!J49)*100,"-")</f>
        <v>-19.386889059400239</v>
      </c>
      <c r="K49" s="429" t="str">
        <f>IFERROR(('Net Financial Position'!K97-'Net Financial Position'!K49)/ABS('Net Financial Position'!K49)*100,"-")</f>
        <v>-</v>
      </c>
      <c r="L49" s="166"/>
      <c r="M49" s="120"/>
      <c r="N49" s="314"/>
      <c r="O49" s="314"/>
      <c r="P49" s="314"/>
      <c r="Q49" s="314"/>
      <c r="R49" s="314"/>
      <c r="S49" s="314"/>
      <c r="T49" s="314"/>
      <c r="U49" s="396"/>
      <c r="V49" s="396"/>
      <c r="W49" s="396"/>
      <c r="X49" s="396"/>
      <c r="Y49" s="396"/>
      <c r="Z49" s="396"/>
      <c r="AA49" s="396"/>
      <c r="AB49" s="130"/>
      <c r="AC49" s="130"/>
    </row>
    <row r="50" spans="1:29" s="122" customFormat="1" ht="17.100000000000001" customHeight="1">
      <c r="A50" s="472"/>
      <c r="B50" s="452" t="s">
        <v>13</v>
      </c>
      <c r="C50" s="453"/>
      <c r="D50" s="304">
        <f>IFERROR(('Net Financial Position'!D98-'Net Financial Position'!D50)/ABS('Net Financial Position'!D50)*100,"-")</f>
        <v>-15.615917398818596</v>
      </c>
      <c r="E50" s="429">
        <f>IFERROR(('Net Financial Position'!E98-'Net Financial Position'!E50)/ABS('Net Financial Position'!E50)*100,"-")</f>
        <v>11.614874907506485</v>
      </c>
      <c r="F50" s="429">
        <f>IFERROR(('Net Financial Position'!F98-'Net Financial Position'!F50)/ABS('Net Financial Position'!F50)*100,"-")</f>
        <v>277.63481864496396</v>
      </c>
      <c r="G50" s="429">
        <f>IFERROR(('Net Financial Position'!G98-'Net Financial Position'!G50)/ABS('Net Financial Position'!G50)*100,"-")</f>
        <v>6.7587557712731714</v>
      </c>
      <c r="H50" s="429">
        <f>IFERROR(('Net Financial Position'!H98-'Net Financial Position'!H50)/ABS('Net Financial Position'!H50)*100,"-")</f>
        <v>15.762022811215532</v>
      </c>
      <c r="I50" s="429" t="str">
        <f>IFERROR(('Net Financial Position'!I98-'Net Financial Position'!I50)/ABS('Net Financial Position'!I50)*100,"-")</f>
        <v>-</v>
      </c>
      <c r="J50" s="429">
        <f>IFERROR(('Net Financial Position'!J98-'Net Financial Position'!J50)/ABS('Net Financial Position'!J50)*100,"-")</f>
        <v>76.850616776961957</v>
      </c>
      <c r="K50" s="168" t="str">
        <f>IFERROR(('Net Financial Position'!K98-'Net Financial Position'!K50)/ABS('Net Financial Position'!K50)*100,"-")</f>
        <v>-</v>
      </c>
      <c r="L50" s="166"/>
      <c r="M50" s="120"/>
      <c r="N50" s="314"/>
      <c r="O50" s="314"/>
      <c r="P50" s="314"/>
      <c r="Q50" s="314"/>
      <c r="R50" s="314"/>
      <c r="S50" s="314"/>
      <c r="T50" s="314"/>
      <c r="U50" s="396"/>
      <c r="V50" s="396"/>
      <c r="W50" s="396"/>
      <c r="X50" s="396"/>
      <c r="Y50" s="396"/>
      <c r="Z50" s="396"/>
      <c r="AA50" s="396"/>
      <c r="AB50" s="130"/>
      <c r="AC50" s="130"/>
    </row>
    <row r="51" spans="1:29" s="122" customFormat="1" ht="17.100000000000001" customHeight="1">
      <c r="A51" s="133"/>
      <c r="B51" s="452" t="s">
        <v>16</v>
      </c>
      <c r="C51" s="453"/>
      <c r="D51" s="305">
        <f>IFERROR(('Net Financial Position'!D99-'Net Financial Position'!D51)/ABS('Net Financial Position'!D51)*100,"-")</f>
        <v>-29.350984668941983</v>
      </c>
      <c r="E51" s="305">
        <f>IFERROR(('Net Financial Position'!E99-'Net Financial Position'!E51)/ABS('Net Financial Position'!E51)*100,"-")</f>
        <v>0.85567756901241354</v>
      </c>
      <c r="F51" s="305">
        <f>IFERROR(('Net Financial Position'!F99-'Net Financial Position'!F51)/ABS('Net Financial Position'!F51)*100,"-")</f>
        <v>75.639451876463852</v>
      </c>
      <c r="G51" s="305">
        <f>IFERROR(('Net Financial Position'!G99-'Net Financial Position'!G51)/ABS('Net Financial Position'!G51)*100,"-")</f>
        <v>-84.675522142392069</v>
      </c>
      <c r="H51" s="305">
        <f>IFERROR(('Net Financial Position'!H99-'Net Financial Position'!H51)/ABS('Net Financial Position'!H51)*100,"-")</f>
        <v>12.652200788356321</v>
      </c>
      <c r="I51" s="305">
        <f>IFERROR(('Net Financial Position'!I99-'Net Financial Position'!I51)/ABS('Net Financial Position'!I51)*100,"-")</f>
        <v>19.386889059400239</v>
      </c>
      <c r="J51" s="134">
        <f>IFERROR(('Net Financial Position'!J99-'Net Financial Position'!J51)/ABS('Net Financial Position'!J51)*100,"-")</f>
        <v>76.850616776961502</v>
      </c>
      <c r="K51" s="134">
        <f>IFERROR(('Net Financial Position'!K99-'Net Financial Position'!K51)/ABS('Net Financial Position'!K51)*100,"-")</f>
        <v>-76.850616776961758</v>
      </c>
      <c r="L51" s="166"/>
      <c r="M51" s="120"/>
      <c r="N51" s="314"/>
      <c r="O51" s="314"/>
      <c r="P51" s="314"/>
      <c r="Q51" s="314"/>
      <c r="R51" s="314"/>
      <c r="S51" s="314"/>
      <c r="T51" s="314"/>
      <c r="U51" s="396"/>
      <c r="V51" s="396"/>
      <c r="W51" s="396"/>
      <c r="X51" s="396"/>
      <c r="Y51" s="396"/>
      <c r="Z51" s="396"/>
      <c r="AA51" s="396"/>
      <c r="AB51" s="130"/>
      <c r="AC51" s="130"/>
    </row>
    <row r="52" spans="1:29" s="157" customFormat="1" ht="12.75">
      <c r="A52" s="431"/>
      <c r="B52" s="310"/>
      <c r="C52" s="152"/>
      <c r="D52" s="153"/>
      <c r="E52" s="153"/>
      <c r="F52" s="153"/>
      <c r="G52" s="153"/>
      <c r="H52" s="153"/>
      <c r="I52" s="153"/>
      <c r="J52" s="153"/>
      <c r="K52" s="153"/>
      <c r="L52" s="153"/>
      <c r="N52" s="306"/>
      <c r="O52" s="306"/>
      <c r="P52" s="306"/>
      <c r="Q52" s="306"/>
      <c r="R52" s="306"/>
      <c r="S52" s="306"/>
      <c r="T52" s="306"/>
      <c r="U52" s="156"/>
      <c r="V52" s="156"/>
      <c r="W52" s="156"/>
      <c r="X52" s="156"/>
      <c r="Y52" s="156"/>
      <c r="Z52" s="156"/>
      <c r="AA52" s="156"/>
      <c r="AB52" s="156"/>
    </row>
    <row r="53" spans="1:29" ht="18" customHeight="1">
      <c r="A53" s="123"/>
      <c r="B53" s="191"/>
      <c r="C53" s="162"/>
      <c r="D53" s="464" t="s">
        <v>15</v>
      </c>
      <c r="E53" s="464"/>
      <c r="F53" s="464"/>
      <c r="G53" s="464"/>
      <c r="H53" s="464"/>
      <c r="I53" s="464"/>
      <c r="J53" s="464"/>
      <c r="K53" s="464"/>
      <c r="L53" s="193"/>
      <c r="O53" s="125" t="s">
        <v>107</v>
      </c>
      <c r="P53" s="362">
        <f ca="1">NOW()</f>
        <v>44383.44200451389</v>
      </c>
    </row>
    <row r="54" spans="1:29" ht="18" customHeight="1">
      <c r="A54" s="123"/>
      <c r="B54" s="191"/>
      <c r="C54" s="193"/>
      <c r="D54" s="464" t="s">
        <v>4</v>
      </c>
      <c r="E54" s="464"/>
      <c r="F54" s="464"/>
      <c r="G54" s="464"/>
      <c r="H54" s="464"/>
      <c r="I54" s="464"/>
      <c r="J54" s="464"/>
      <c r="K54" s="464"/>
      <c r="L54" s="193"/>
      <c r="P54" s="125" t="s">
        <v>108</v>
      </c>
    </row>
    <row r="55" spans="1:29" ht="20.100000000000001" customHeight="1">
      <c r="A55" s="123"/>
      <c r="B55" s="538" t="s">
        <v>94</v>
      </c>
      <c r="C55" s="538"/>
      <c r="D55" s="194" t="s">
        <v>6</v>
      </c>
      <c r="E55" s="194" t="s">
        <v>7</v>
      </c>
      <c r="F55" s="194" t="s">
        <v>8</v>
      </c>
      <c r="G55" s="194" t="s">
        <v>9</v>
      </c>
      <c r="H55" s="194" t="s">
        <v>10</v>
      </c>
      <c r="I55" s="194" t="s">
        <v>11</v>
      </c>
      <c r="J55" s="163" t="s">
        <v>12</v>
      </c>
      <c r="K55" s="195" t="s">
        <v>13</v>
      </c>
      <c r="L55" s="311"/>
      <c r="N55" s="307"/>
      <c r="O55" s="307"/>
      <c r="P55" s="307"/>
      <c r="Q55" s="307"/>
      <c r="R55" s="307"/>
      <c r="S55" s="307"/>
      <c r="T55" s="307"/>
      <c r="U55" s="307"/>
    </row>
    <row r="56" spans="1:29" s="122" customFormat="1" ht="17.100000000000001" customHeight="1">
      <c r="A56" s="472"/>
      <c r="B56" s="452" t="s">
        <v>6</v>
      </c>
      <c r="C56" s="453"/>
      <c r="D56" s="429" t="str">
        <f>IFERROR(('Net Financial Position'!D104-'Net Financial Position'!D56)/ABS('Net Financial Position'!D56)*100,"--")</f>
        <v>--</v>
      </c>
      <c r="E56" s="429">
        <f>IFERROR(('Net Financial Position'!E104-'Net Financial Position'!E56)/ABS('Net Financial Position'!E56)*100,"-")</f>
        <v>356.6260650094685</v>
      </c>
      <c r="F56" s="429">
        <f>IFERROR(('Net Financial Position'!F104-'Net Financial Position'!F56)/ABS('Net Financial Position'!F56)*100,"-")</f>
        <v>15.702331833146724</v>
      </c>
      <c r="G56" s="429">
        <f>IFERROR(('Net Financial Position'!G104-'Net Financial Position'!G56)/ABS('Net Financial Position'!G56)*100,"-")</f>
        <v>9.6509216788529564</v>
      </c>
      <c r="H56" s="429">
        <f>IFERROR(('Net Financial Position'!H104-'Net Financial Position'!H56)/ABS('Net Financial Position'!H56)*100,"-")</f>
        <v>-6.6882218450814355</v>
      </c>
      <c r="I56" s="429">
        <f>IFERROR(('Net Financial Position'!I104-'Net Financial Position'!I56)/ABS('Net Financial Position'!I56)*100,"-")</f>
        <v>-17.159601549597486</v>
      </c>
      <c r="J56" s="429">
        <f>IFERROR(('Net Financial Position'!J104-'Net Financial Position'!J56)/ABS('Net Financial Position'!J56)*100,"-")</f>
        <v>32.995311275911213</v>
      </c>
      <c r="K56" s="429">
        <f>IFERROR(('Net Financial Position'!K104-'Net Financial Position'!K56)/ABS('Net Financial Position'!K56)*100,"-")</f>
        <v>29.114899446980953</v>
      </c>
      <c r="L56" s="166"/>
      <c r="M56" s="120"/>
      <c r="N56" s="314"/>
      <c r="O56" s="314"/>
      <c r="P56" s="314"/>
      <c r="Q56" s="314"/>
      <c r="R56" s="314"/>
      <c r="S56" s="314"/>
      <c r="T56" s="314"/>
      <c r="U56" s="396"/>
      <c r="V56" s="396"/>
      <c r="W56" s="396"/>
      <c r="X56" s="396"/>
      <c r="Y56" s="396"/>
      <c r="Z56" s="396"/>
      <c r="AA56" s="396"/>
      <c r="AB56" s="130"/>
      <c r="AC56" s="130"/>
    </row>
    <row r="57" spans="1:29" s="122" customFormat="1" ht="17.100000000000001" customHeight="1">
      <c r="A57" s="472"/>
      <c r="B57" s="452" t="s">
        <v>7</v>
      </c>
      <c r="C57" s="453"/>
      <c r="D57" s="304">
        <f>IFERROR(('Net Financial Position'!D105-'Net Financial Position'!D57)/ABS('Net Financial Position'!D57)*100,"-")</f>
        <v>-356.6260650094685</v>
      </c>
      <c r="E57" s="168" t="str">
        <f>IFERROR(('Net Financial Position'!E105-'Net Financial Position'!E57)/ABS('Net Financial Position'!E57)*100,"-")</f>
        <v>-</v>
      </c>
      <c r="F57" s="304">
        <f>IFERROR(('Net Financial Position'!F105-'Net Financial Position'!F57)/ABS('Net Financial Position'!F57)*100,"-")</f>
        <v>37.028821933784592</v>
      </c>
      <c r="G57" s="304">
        <f>IFERROR(('Net Financial Position'!G105-'Net Financial Position'!G57)/ABS('Net Financial Position'!G57)*100,"-")</f>
        <v>30.510916610799764</v>
      </c>
      <c r="H57" s="429">
        <f>IFERROR(('Net Financial Position'!H105-'Net Financial Position'!H57)/ABS('Net Financial Position'!H57)*100,"-")</f>
        <v>7.160749876463929</v>
      </c>
      <c r="I57" s="304">
        <f>IFERROR(('Net Financial Position'!I105-'Net Financial Position'!I57)/ABS('Net Financial Position'!I57)*100,"-")</f>
        <v>24.812660613732515</v>
      </c>
      <c r="J57" s="429">
        <f>IFERROR(('Net Financial Position'!J105-'Net Financial Position'!J57)/ABS('Net Financial Position'!J57)*100,"-")</f>
        <v>21.314908030823599</v>
      </c>
      <c r="K57" s="429">
        <f>IFERROR(('Net Financial Position'!K105-'Net Financial Position'!K57)/ABS('Net Financial Position'!K57)*100,"-")</f>
        <v>-20.459296673209064</v>
      </c>
      <c r="L57" s="166"/>
      <c r="M57" s="120"/>
      <c r="N57" s="314"/>
      <c r="O57" s="314"/>
      <c r="P57" s="314"/>
      <c r="Q57" s="314"/>
      <c r="R57" s="314"/>
      <c r="S57" s="314"/>
      <c r="T57" s="314"/>
      <c r="U57" s="396"/>
      <c r="V57" s="396"/>
      <c r="W57" s="396"/>
      <c r="X57" s="396"/>
      <c r="Y57" s="396"/>
      <c r="Z57" s="396"/>
      <c r="AA57" s="396"/>
      <c r="AB57" s="130"/>
      <c r="AC57" s="130"/>
    </row>
    <row r="58" spans="1:29" s="122" customFormat="1" ht="17.100000000000001" customHeight="1">
      <c r="A58" s="472"/>
      <c r="B58" s="452" t="s">
        <v>8</v>
      </c>
      <c r="C58" s="453"/>
      <c r="D58" s="304">
        <f>IFERROR(('Net Financial Position'!D106-'Net Financial Position'!D58)/ABS('Net Financial Position'!D58)*100,"-")</f>
        <v>-15.702331833146724</v>
      </c>
      <c r="E58" s="429">
        <f>IFERROR(('Net Financial Position'!E106-'Net Financial Position'!E58)/ABS('Net Financial Position'!E58)*100,"-")</f>
        <v>-37.028821933784592</v>
      </c>
      <c r="F58" s="429" t="str">
        <f>IFERROR(('Net Financial Position'!F106-'Net Financial Position'!F58)/ABS('Net Financial Position'!F58)*100,"--")</f>
        <v>--</v>
      </c>
      <c r="G58" s="429">
        <f>IFERROR(('Net Financial Position'!G106-'Net Financial Position'!G58)/ABS('Net Financial Position'!G58)*100,"-")</f>
        <v>-38.256385872809858</v>
      </c>
      <c r="H58" s="429">
        <f>IFERROR(('Net Financial Position'!H106-'Net Financial Position'!H58)/ABS('Net Financial Position'!H58)*100,"-")</f>
        <v>26.516244350653391</v>
      </c>
      <c r="I58" s="429">
        <f>IFERROR(('Net Financial Position'!I106-'Net Financial Position'!I58)/ABS('Net Financial Position'!I58)*100,"-")</f>
        <v>13.033021245862802</v>
      </c>
      <c r="J58" s="429">
        <f>IFERROR(('Net Financial Position'!J106-'Net Financial Position'!J58)/ABS('Net Financial Position'!J58)*100,"-")</f>
        <v>-12.949205495649437</v>
      </c>
      <c r="K58" s="429">
        <f>IFERROR(('Net Financial Position'!K106-'Net Financial Position'!K58)/ABS('Net Financial Position'!K58)*100,"-")</f>
        <v>-178.00702677970574</v>
      </c>
      <c r="L58" s="166"/>
      <c r="M58" s="120"/>
      <c r="N58" s="314"/>
      <c r="O58" s="314"/>
      <c r="P58" s="314"/>
      <c r="Q58" s="314"/>
      <c r="R58" s="314"/>
      <c r="S58" s="314"/>
      <c r="T58" s="314"/>
      <c r="U58" s="396"/>
      <c r="V58" s="396"/>
      <c r="W58" s="396"/>
      <c r="X58" s="396"/>
      <c r="Y58" s="396"/>
      <c r="Z58" s="396"/>
      <c r="AA58" s="396"/>
      <c r="AB58" s="130"/>
      <c r="AC58" s="130"/>
    </row>
    <row r="59" spans="1:29" s="122" customFormat="1" ht="17.100000000000001" customHeight="1">
      <c r="A59" s="472"/>
      <c r="B59" s="452" t="s">
        <v>9</v>
      </c>
      <c r="C59" s="453"/>
      <c r="D59" s="304">
        <f>IFERROR(('Net Financial Position'!D107-'Net Financial Position'!D59)/ABS('Net Financial Position'!D59)*100,"-")</f>
        <v>-9.6509216788529564</v>
      </c>
      <c r="E59" s="429">
        <f>IFERROR(('Net Financial Position'!E107-'Net Financial Position'!E59)/ABS('Net Financial Position'!E59)*100,"-")</f>
        <v>-30.510916610799764</v>
      </c>
      <c r="F59" s="429">
        <f>IFERROR(('Net Financial Position'!F107-'Net Financial Position'!F59)/ABS('Net Financial Position'!F59)*100,"-")</f>
        <v>38.256385872809858</v>
      </c>
      <c r="G59" s="429" t="str">
        <f>IFERROR(('Net Financial Position'!G107-'Net Financial Position'!G59)/ABS('Net Financial Position'!G59)*100,"--")</f>
        <v>--</v>
      </c>
      <c r="H59" s="429">
        <f>IFERROR(('Net Financial Position'!H107-'Net Financial Position'!H59)/ABS('Net Financial Position'!H59)*100,"-")</f>
        <v>-12.524483268300266</v>
      </c>
      <c r="I59" s="429">
        <f>IFERROR(('Net Financial Position'!I107-'Net Financial Position'!I59)/ABS('Net Financial Position'!I59)*100,"-")</f>
        <v>18.8050178678692</v>
      </c>
      <c r="J59" s="429">
        <f>IFERROR(('Net Financial Position'!J107-'Net Financial Position'!J59)/ABS('Net Financial Position'!J59)*100,"-")</f>
        <v>24.408491414892932</v>
      </c>
      <c r="K59" s="429">
        <f>IFERROR(('Net Financial Position'!K107-'Net Financial Position'!K59)/ABS('Net Financial Position'!K59)*100,"-")</f>
        <v>-3.7534133060032109</v>
      </c>
      <c r="L59" s="166"/>
      <c r="M59" s="120"/>
      <c r="N59" s="314"/>
      <c r="O59" s="314"/>
      <c r="P59" s="314"/>
      <c r="Q59" s="314"/>
      <c r="R59" s="314"/>
      <c r="S59" s="314"/>
      <c r="T59" s="314"/>
      <c r="U59" s="396"/>
      <c r="V59" s="396"/>
      <c r="W59" s="396"/>
      <c r="X59" s="396"/>
      <c r="Y59" s="396"/>
      <c r="Z59" s="396"/>
      <c r="AA59" s="396"/>
      <c r="AB59" s="130"/>
      <c r="AC59" s="130"/>
    </row>
    <row r="60" spans="1:29" s="122" customFormat="1" ht="17.100000000000001" customHeight="1">
      <c r="A60" s="472"/>
      <c r="B60" s="452" t="s">
        <v>10</v>
      </c>
      <c r="C60" s="453"/>
      <c r="D60" s="158">
        <f>IFERROR(('Net Financial Position'!D108-'Net Financial Position'!D60)/ABS('Net Financial Position'!D60)*100,"-")</f>
        <v>6.6882218450814355</v>
      </c>
      <c r="E60" s="429">
        <f>IFERROR(('Net Financial Position'!E108-'Net Financial Position'!E60)/ABS('Net Financial Position'!E60)*100,"-")</f>
        <v>-7.160749876463929</v>
      </c>
      <c r="F60" s="429">
        <f>IFERROR(('Net Financial Position'!F108-'Net Financial Position'!F60)/ABS('Net Financial Position'!F60)*100,"-")</f>
        <v>-26.516244350653391</v>
      </c>
      <c r="G60" s="429">
        <f>IFERROR(('Net Financial Position'!G108-'Net Financial Position'!G60)/ABS('Net Financial Position'!G60)*100,"-")</f>
        <v>12.524483268300266</v>
      </c>
      <c r="H60" s="429" t="str">
        <f>IFERROR(('Net Financial Position'!H108-'Net Financial Position'!H60)/ABS('Net Financial Position'!H60)*100,"-")</f>
        <v>-</v>
      </c>
      <c r="I60" s="429">
        <f>IFERROR(('Net Financial Position'!I108-'Net Financial Position'!I60)/ABS('Net Financial Position'!I60)*100,"-")</f>
        <v>5.2013177484211948</v>
      </c>
      <c r="J60" s="429">
        <f>IFERROR(('Net Financial Position'!J108-'Net Financial Position'!J60)/ABS('Net Financial Position'!J60)*100,"-")</f>
        <v>-7.231403467146194</v>
      </c>
      <c r="K60" s="429">
        <f>IFERROR(('Net Financial Position'!K108-'Net Financial Position'!K60)/ABS('Net Financial Position'!K60)*100,"-")</f>
        <v>-7.299542244383848</v>
      </c>
      <c r="L60" s="166"/>
      <c r="M60" s="309"/>
      <c r="N60" s="314"/>
      <c r="O60" s="314"/>
      <c r="P60" s="314"/>
      <c r="Q60" s="314"/>
      <c r="R60" s="314"/>
      <c r="S60" s="314"/>
      <c r="T60" s="314"/>
      <c r="U60" s="396"/>
      <c r="V60" s="396"/>
      <c r="W60" s="396"/>
      <c r="X60" s="396"/>
      <c r="Y60" s="396"/>
      <c r="Z60" s="396"/>
      <c r="AA60" s="396"/>
      <c r="AB60" s="130"/>
      <c r="AC60" s="130"/>
    </row>
    <row r="61" spans="1:29" s="122" customFormat="1" ht="17.100000000000001" customHeight="1">
      <c r="A61" s="472"/>
      <c r="B61" s="452" t="s">
        <v>11</v>
      </c>
      <c r="C61" s="453"/>
      <c r="D61" s="304">
        <f>IFERROR(('Net Financial Position'!D109-'Net Financial Position'!D61)/ABS('Net Financial Position'!D61)*100,"-")</f>
        <v>17.159601549597486</v>
      </c>
      <c r="E61" s="429">
        <f>IFERROR(('Net Financial Position'!E109-'Net Financial Position'!E61)/ABS('Net Financial Position'!E61)*100,"-")</f>
        <v>-24.812660613732515</v>
      </c>
      <c r="F61" s="429">
        <f>IFERROR(('Net Financial Position'!F109-'Net Financial Position'!F61)/ABS('Net Financial Position'!F61)*100,"-")</f>
        <v>-13.033021245862802</v>
      </c>
      <c r="G61" s="429">
        <f>IFERROR(('Net Financial Position'!G109-'Net Financial Position'!G61)/ABS('Net Financial Position'!G61)*100,"-")</f>
        <v>-18.8050178678692</v>
      </c>
      <c r="H61" s="429">
        <f>IFERROR(('Net Financial Position'!H109-'Net Financial Position'!H61)/ABS('Net Financial Position'!H61)*100,"-")</f>
        <v>-5.2013177484211948</v>
      </c>
      <c r="I61" s="429" t="str">
        <f>IFERROR(('Net Financial Position'!I109-'Net Financial Position'!I61)/ABS('Net Financial Position'!I61)*100,"-")</f>
        <v>-</v>
      </c>
      <c r="J61" s="429">
        <f>IFERROR(('Net Financial Position'!J109-'Net Financial Position'!J61)/ABS('Net Financial Position'!J61)*100,"-")</f>
        <v>-16.493735615785734</v>
      </c>
      <c r="K61" s="429" t="str">
        <f>IFERROR(('Net Financial Position'!K109-'Net Financial Position'!K61)/ABS('Net Financial Position'!K61)*100,"-")</f>
        <v>-</v>
      </c>
      <c r="L61" s="166"/>
      <c r="M61" s="120"/>
      <c r="N61" s="314"/>
      <c r="O61" s="314"/>
      <c r="P61" s="314"/>
      <c r="Q61" s="314"/>
      <c r="R61" s="314"/>
      <c r="S61" s="314"/>
      <c r="T61" s="314"/>
      <c r="U61" s="396"/>
      <c r="V61" s="396"/>
      <c r="W61" s="396"/>
      <c r="X61" s="396"/>
      <c r="Y61" s="396"/>
      <c r="Z61" s="396"/>
      <c r="AA61" s="396"/>
      <c r="AB61" s="130"/>
      <c r="AC61" s="130"/>
    </row>
    <row r="62" spans="1:29" s="122" customFormat="1" ht="17.100000000000001" customHeight="1">
      <c r="A62" s="472"/>
      <c r="B62" s="452" t="s">
        <v>13</v>
      </c>
      <c r="C62" s="453"/>
      <c r="D62" s="304">
        <f>IFERROR(('Net Financial Position'!D110-'Net Financial Position'!D62)/ABS('Net Financial Position'!D62)*100,"-")</f>
        <v>-29.114899446980953</v>
      </c>
      <c r="E62" s="429">
        <f>IFERROR(('Net Financial Position'!E110-'Net Financial Position'!E62)/ABS('Net Financial Position'!E62)*100,"-")</f>
        <v>20.459296673209085</v>
      </c>
      <c r="F62" s="429">
        <f>IFERROR(('Net Financial Position'!F110-'Net Financial Position'!F62)/ABS('Net Financial Position'!F62)*100,"-")</f>
        <v>178.00702677970574</v>
      </c>
      <c r="G62" s="429">
        <f>IFERROR(('Net Financial Position'!G110-'Net Financial Position'!G62)/ABS('Net Financial Position'!G62)*100,"-")</f>
        <v>3.7534133060032109</v>
      </c>
      <c r="H62" s="429">
        <f>IFERROR(('Net Financial Position'!H110-'Net Financial Position'!H62)/ABS('Net Financial Position'!H62)*100,"-")</f>
        <v>7.299542244383848</v>
      </c>
      <c r="I62" s="429" t="str">
        <f>IFERROR(('Net Financial Position'!I110-'Net Financial Position'!I62)/ABS('Net Financial Position'!I62)*100,"-")</f>
        <v>-</v>
      </c>
      <c r="J62" s="429">
        <f>IFERROR(('Net Financial Position'!J110-'Net Financial Position'!J62)/ABS('Net Financial Position'!J62)*100,"-")</f>
        <v>53.110515910199993</v>
      </c>
      <c r="K62" s="168" t="str">
        <f>IFERROR(('Net Financial Position'!K110-'Net Financial Position'!K62)/ABS('Net Financial Position'!K62)*100,"-")</f>
        <v>-</v>
      </c>
      <c r="L62" s="166"/>
      <c r="M62" s="120"/>
      <c r="N62" s="314"/>
      <c r="O62" s="314"/>
      <c r="P62" s="314"/>
      <c r="Q62" s="314"/>
      <c r="R62" s="314"/>
      <c r="S62" s="314"/>
      <c r="T62" s="314"/>
      <c r="U62" s="396"/>
      <c r="V62" s="396"/>
      <c r="W62" s="396"/>
      <c r="X62" s="396"/>
      <c r="Y62" s="396"/>
      <c r="Z62" s="396"/>
      <c r="AA62" s="396"/>
      <c r="AB62" s="130"/>
      <c r="AC62" s="130"/>
    </row>
    <row r="63" spans="1:29" s="122" customFormat="1" ht="17.100000000000001" customHeight="1">
      <c r="A63" s="133"/>
      <c r="B63" s="452" t="s">
        <v>16</v>
      </c>
      <c r="C63" s="453"/>
      <c r="D63" s="305">
        <f>IFERROR(('Net Financial Position'!D111-'Net Financial Position'!D63)/ABS('Net Financial Position'!D63)*100,"-")</f>
        <v>-31.224894427610494</v>
      </c>
      <c r="E63" s="305">
        <f>IFERROR(('Net Financial Position'!E111-'Net Financial Position'!E63)/ABS('Net Financial Position'!E63)*100,"-")</f>
        <v>14.976403371170802</v>
      </c>
      <c r="F63" s="305">
        <f>IFERROR(('Net Financial Position'!F111-'Net Financial Position'!F63)/ABS('Net Financial Position'!F63)*100,"-")</f>
        <v>50.924520306555586</v>
      </c>
      <c r="G63" s="305">
        <f>IFERROR(('Net Financial Position'!G111-'Net Financial Position'!G63)/ABS('Net Financial Position'!G63)*100,"-")</f>
        <v>-39.092113786393647</v>
      </c>
      <c r="H63" s="305">
        <f>IFERROR(('Net Financial Position'!H111-'Net Financial Position'!H63)/ABS('Net Financial Position'!H63)*100,"-")</f>
        <v>7.261402625391006</v>
      </c>
      <c r="I63" s="305">
        <f>IFERROR(('Net Financial Position'!I111-'Net Financial Position'!I63)/ABS('Net Financial Position'!I63)*100,"-")</f>
        <v>16.493735615785734</v>
      </c>
      <c r="J63" s="134">
        <f>IFERROR(('Net Financial Position'!J111-'Net Financial Position'!J63)/ABS('Net Financial Position'!J63)*100,"-")</f>
        <v>53.110515910200192</v>
      </c>
      <c r="K63" s="134">
        <f>IFERROR(('Net Financial Position'!K111-'Net Financial Position'!K63)/ABS('Net Financial Position'!K63)*100,"-")</f>
        <v>-53.110515910199865</v>
      </c>
      <c r="L63" s="166"/>
      <c r="M63" s="120"/>
      <c r="N63" s="314"/>
      <c r="O63" s="314"/>
      <c r="P63" s="314"/>
      <c r="Q63" s="314"/>
      <c r="R63" s="314"/>
      <c r="S63" s="314"/>
      <c r="T63" s="314"/>
      <c r="U63" s="396"/>
      <c r="V63" s="396"/>
      <c r="W63" s="396"/>
      <c r="X63" s="396"/>
      <c r="Y63" s="396"/>
      <c r="Z63" s="396"/>
      <c r="AA63" s="396"/>
      <c r="AB63" s="130"/>
      <c r="AC63" s="130"/>
    </row>
    <row r="64" spans="1:29" s="122" customFormat="1" ht="17.100000000000001" customHeight="1">
      <c r="A64" s="133"/>
      <c r="B64" s="268"/>
      <c r="C64" s="268"/>
      <c r="D64" s="312"/>
      <c r="E64" s="312"/>
      <c r="F64" s="312"/>
      <c r="G64" s="312"/>
      <c r="H64" s="312"/>
      <c r="I64" s="312"/>
      <c r="J64" s="313"/>
      <c r="K64" s="313"/>
      <c r="L64" s="166"/>
      <c r="M64" s="120"/>
      <c r="N64" s="314"/>
      <c r="O64" s="314"/>
      <c r="P64" s="314"/>
      <c r="Q64" s="314"/>
      <c r="R64" s="314"/>
      <c r="S64" s="314"/>
      <c r="T64" s="314"/>
      <c r="U64" s="396"/>
      <c r="V64" s="396"/>
      <c r="W64" s="396"/>
      <c r="X64" s="396"/>
      <c r="Y64" s="396"/>
      <c r="Z64" s="396"/>
      <c r="AA64" s="396"/>
      <c r="AB64" s="130"/>
      <c r="AC64" s="130"/>
    </row>
    <row r="65" spans="1:29" s="157" customFormat="1" ht="14.1" customHeight="1">
      <c r="A65" s="431"/>
      <c r="B65" s="310"/>
      <c r="C65" s="152"/>
      <c r="D65" s="153"/>
      <c r="E65" s="153"/>
      <c r="F65" s="153"/>
      <c r="G65" s="153"/>
      <c r="H65" s="153"/>
      <c r="I65" s="153"/>
      <c r="J65" s="153"/>
      <c r="K65" s="153"/>
      <c r="L65" s="153"/>
      <c r="N65" s="139"/>
      <c r="O65" s="306"/>
      <c r="P65" s="306"/>
      <c r="Q65" s="306"/>
      <c r="R65" s="306"/>
      <c r="S65" s="306"/>
      <c r="T65" s="306"/>
      <c r="U65" s="306"/>
      <c r="W65" s="156"/>
      <c r="X65" s="156"/>
      <c r="Y65" s="156"/>
      <c r="Z65" s="156"/>
      <c r="AA65" s="156"/>
      <c r="AB65" s="156"/>
      <c r="AC65" s="156"/>
    </row>
    <row r="66" spans="1:29" s="212" customFormat="1" ht="14.1" customHeight="1">
      <c r="A66" s="177"/>
      <c r="B66" s="178" t="s">
        <v>25</v>
      </c>
      <c r="C66" s="179" t="s">
        <v>26</v>
      </c>
      <c r="D66" s="177" t="s">
        <v>27</v>
      </c>
      <c r="E66" s="177"/>
      <c r="G66" s="177" t="s">
        <v>28</v>
      </c>
      <c r="H66" s="177"/>
      <c r="I66" s="177" t="s">
        <v>29</v>
      </c>
      <c r="K66" s="177"/>
      <c r="L66" s="177"/>
    </row>
    <row r="67" spans="1:29" s="212" customFormat="1" ht="14.1" customHeight="1">
      <c r="A67" s="177"/>
      <c r="B67" s="178" t="s">
        <v>30</v>
      </c>
      <c r="C67" s="179" t="s">
        <v>122</v>
      </c>
      <c r="D67" s="177" t="s">
        <v>32</v>
      </c>
      <c r="E67" s="177"/>
      <c r="G67" s="177" t="s">
        <v>33</v>
      </c>
      <c r="H67" s="177"/>
      <c r="I67" s="177" t="s">
        <v>34</v>
      </c>
      <c r="K67" s="177"/>
      <c r="L67" s="177"/>
    </row>
    <row r="68" spans="1:29" s="212" customFormat="1" ht="14.1" customHeight="1">
      <c r="A68" s="177"/>
      <c r="B68" s="180" t="s">
        <v>35</v>
      </c>
      <c r="C68" s="179" t="s">
        <v>36</v>
      </c>
      <c r="D68" s="177" t="s">
        <v>37</v>
      </c>
      <c r="E68" s="177"/>
      <c r="G68" s="177" t="s">
        <v>38</v>
      </c>
      <c r="I68" s="177"/>
      <c r="K68" s="177"/>
      <c r="L68" s="177"/>
    </row>
    <row r="69" spans="1:29" s="212" customFormat="1" ht="14.1" customHeight="1">
      <c r="A69" s="177"/>
      <c r="B69" s="296"/>
      <c r="C69" s="179" t="s">
        <v>39</v>
      </c>
      <c r="D69" s="177"/>
      <c r="E69" s="177"/>
      <c r="F69" s="177"/>
      <c r="G69" s="177"/>
      <c r="H69" s="177"/>
      <c r="I69" s="177"/>
      <c r="J69" s="177"/>
      <c r="K69" s="177"/>
      <c r="L69" s="177"/>
    </row>
    <row r="70" spans="1:29" s="212" customFormat="1" ht="14.1" customHeight="1">
      <c r="A70" s="177"/>
      <c r="B70" s="182" t="s">
        <v>40</v>
      </c>
      <c r="C70" s="179" t="s">
        <v>41</v>
      </c>
      <c r="D70" s="177"/>
      <c r="E70" s="177"/>
      <c r="F70" s="177"/>
      <c r="G70" s="297"/>
      <c r="H70" s="177"/>
      <c r="I70" s="177"/>
      <c r="J70" s="177"/>
      <c r="K70" s="177"/>
      <c r="L70" s="177"/>
    </row>
    <row r="71" spans="1:29" s="212" customFormat="1" ht="14.1" customHeight="1">
      <c r="A71" s="177"/>
      <c r="B71" s="180" t="s">
        <v>42</v>
      </c>
      <c r="C71" s="179" t="s">
        <v>43</v>
      </c>
      <c r="D71" s="177"/>
      <c r="E71" s="177"/>
      <c r="F71" s="177"/>
      <c r="G71" s="297"/>
      <c r="H71" s="177"/>
      <c r="I71" s="177"/>
      <c r="J71" s="177"/>
      <c r="K71" s="177"/>
      <c r="L71" s="177"/>
    </row>
    <row r="72" spans="1:29" s="212" customFormat="1" ht="14.1" customHeight="1">
      <c r="A72" s="177"/>
      <c r="B72" s="474" t="s">
        <v>44</v>
      </c>
      <c r="C72" s="474"/>
      <c r="D72" s="474"/>
      <c r="E72" s="474"/>
      <c r="F72" s="474"/>
      <c r="G72" s="474"/>
      <c r="H72" s="474"/>
      <c r="I72" s="474"/>
      <c r="J72" s="474"/>
      <c r="K72" s="474"/>
      <c r="L72" s="177"/>
    </row>
    <row r="73" spans="1:29" s="212" customFormat="1" ht="14.1" customHeight="1">
      <c r="A73" s="177"/>
      <c r="B73" s="539" t="s">
        <v>123</v>
      </c>
      <c r="C73" s="539"/>
      <c r="D73" s="539"/>
      <c r="E73" s="539"/>
      <c r="F73" s="539"/>
      <c r="G73" s="539"/>
      <c r="H73" s="539"/>
      <c r="I73" s="539"/>
      <c r="J73" s="539"/>
      <c r="K73" s="539"/>
      <c r="L73" s="433"/>
    </row>
    <row r="74" spans="1:29" s="212" customFormat="1" ht="14.1" customHeight="1">
      <c r="A74" s="177"/>
      <c r="B74" s="539"/>
      <c r="C74" s="539"/>
      <c r="D74" s="539"/>
      <c r="E74" s="539"/>
      <c r="F74" s="539"/>
      <c r="G74" s="539"/>
      <c r="H74" s="539"/>
      <c r="I74" s="539"/>
      <c r="J74" s="539"/>
      <c r="K74" s="539"/>
      <c r="L74" s="177"/>
    </row>
    <row r="75" spans="1:29" s="123" customFormat="1"/>
  </sheetData>
  <mergeCells count="62">
    <mergeCell ref="B51:C51"/>
    <mergeCell ref="B72:K72"/>
    <mergeCell ref="B73:K74"/>
    <mergeCell ref="B39:C39"/>
    <mergeCell ref="D41:K41"/>
    <mergeCell ref="D42:K42"/>
    <mergeCell ref="B43:C43"/>
    <mergeCell ref="B63:C63"/>
    <mergeCell ref="B62:C62"/>
    <mergeCell ref="B55:C55"/>
    <mergeCell ref="D54:K54"/>
    <mergeCell ref="D53:K53"/>
    <mergeCell ref="A44:A50"/>
    <mergeCell ref="B44:C44"/>
    <mergeCell ref="B45:C45"/>
    <mergeCell ref="B46:C46"/>
    <mergeCell ref="B47:C47"/>
    <mergeCell ref="B48:C48"/>
    <mergeCell ref="B49:C49"/>
    <mergeCell ref="B50:C50"/>
    <mergeCell ref="B31:C31"/>
    <mergeCell ref="A32:A38"/>
    <mergeCell ref="B32:C32"/>
    <mergeCell ref="B33:C33"/>
    <mergeCell ref="B34:C34"/>
    <mergeCell ref="B35:C35"/>
    <mergeCell ref="B36:C36"/>
    <mergeCell ref="B37:C37"/>
    <mergeCell ref="B38:C38"/>
    <mergeCell ref="D30:K30"/>
    <mergeCell ref="B14:C14"/>
    <mergeCell ref="B15:C15"/>
    <mergeCell ref="D17:K17"/>
    <mergeCell ref="D18:K18"/>
    <mergeCell ref="B19:C19"/>
    <mergeCell ref="B24:C24"/>
    <mergeCell ref="B25:C25"/>
    <mergeCell ref="B26:C26"/>
    <mergeCell ref="B27:C27"/>
    <mergeCell ref="D29:K29"/>
    <mergeCell ref="A20:A26"/>
    <mergeCell ref="B20:C20"/>
    <mergeCell ref="B21:C21"/>
    <mergeCell ref="B22:C22"/>
    <mergeCell ref="B23:C23"/>
    <mergeCell ref="D5:K5"/>
    <mergeCell ref="D6:K6"/>
    <mergeCell ref="B7:C7"/>
    <mergeCell ref="A8:A14"/>
    <mergeCell ref="B8:C8"/>
    <mergeCell ref="B9:C9"/>
    <mergeCell ref="B10:C10"/>
    <mergeCell ref="B11:C11"/>
    <mergeCell ref="B12:C12"/>
    <mergeCell ref="B13:C13"/>
    <mergeCell ref="A56:A62"/>
    <mergeCell ref="B61:C61"/>
    <mergeCell ref="B60:C60"/>
    <mergeCell ref="B59:C59"/>
    <mergeCell ref="B58:C58"/>
    <mergeCell ref="B57:C57"/>
    <mergeCell ref="B56:C56"/>
  </mergeCells>
  <conditionalFormatting sqref="K28:L28 D28:I28 D16:I16 K16:L16 L8:L15 L17">
    <cfRule type="cellIs" dxfId="875" priority="35" operator="equal">
      <formula>0</formula>
    </cfRule>
    <cfRule type="cellIs" dxfId="874" priority="36" operator="between">
      <formula>0.0000000000000000001</formula>
      <formula>0.499999999999999</formula>
    </cfRule>
  </conditionalFormatting>
  <conditionalFormatting sqref="K40:L40 D40:I40">
    <cfRule type="cellIs" dxfId="873" priority="39" operator="equal">
      <formula>0</formula>
    </cfRule>
    <cfRule type="cellIs" dxfId="872" priority="40" operator="between">
      <formula>0.0000000000000000001</formula>
      <formula>0.499999999999999</formula>
    </cfRule>
  </conditionalFormatting>
  <conditionalFormatting sqref="J40">
    <cfRule type="cellIs" dxfId="871" priority="37" operator="equal">
      <formula>0</formula>
    </cfRule>
    <cfRule type="cellIs" dxfId="870" priority="38" operator="between">
      <formula>0.0000000000000000001</formula>
      <formula>0.499999999999999</formula>
    </cfRule>
  </conditionalFormatting>
  <conditionalFormatting sqref="L20:L27">
    <cfRule type="cellIs" dxfId="869" priority="31" operator="equal">
      <formula>0</formula>
    </cfRule>
    <cfRule type="cellIs" dxfId="868" priority="32" operator="between">
      <formula>0.0000000000000000001</formula>
      <formula>0.499999999999999</formula>
    </cfRule>
  </conditionalFormatting>
  <conditionalFormatting sqref="J16 J28">
    <cfRule type="cellIs" dxfId="867" priority="33" operator="equal">
      <formula>0</formula>
    </cfRule>
    <cfRule type="cellIs" dxfId="866" priority="34" operator="between">
      <formula>0.0000000000000000001</formula>
      <formula>0.499999999999999</formula>
    </cfRule>
  </conditionalFormatting>
  <conditionalFormatting sqref="K65:L65 L44:L64">
    <cfRule type="cellIs" dxfId="865" priority="29" operator="equal">
      <formula>0</formula>
    </cfRule>
    <cfRule type="cellIs" dxfId="864" priority="30" operator="between">
      <formula>0.0000000000000000001</formula>
      <formula>0.499999999999999</formula>
    </cfRule>
  </conditionalFormatting>
  <conditionalFormatting sqref="J65">
    <cfRule type="cellIs" dxfId="863" priority="25" operator="equal">
      <formula>0</formula>
    </cfRule>
    <cfRule type="cellIs" dxfId="862" priority="26" operator="between">
      <formula>0.0000000000000000001</formula>
      <formula>0.499999999999999</formula>
    </cfRule>
  </conditionalFormatting>
  <conditionalFormatting sqref="D65:I65">
    <cfRule type="cellIs" dxfId="861" priority="27" operator="equal">
      <formula>0</formula>
    </cfRule>
    <cfRule type="cellIs" dxfId="860" priority="28" operator="between">
      <formula>0.0000000000000000001</formula>
      <formula>0.499999999999999</formula>
    </cfRule>
  </conditionalFormatting>
  <conditionalFormatting sqref="D20:K20 D22:K25 D21 F21:K21 D27:K27 D26:J26">
    <cfRule type="cellIs" dxfId="859" priority="24" operator="between">
      <formula>0.00000000000001</formula>
      <formula>0.0499999999999999</formula>
    </cfRule>
  </conditionalFormatting>
  <conditionalFormatting sqref="H20:I20">
    <cfRule type="cellIs" dxfId="858" priority="23" operator="equal">
      <formula>0</formula>
    </cfRule>
  </conditionalFormatting>
  <conditionalFormatting sqref="H24:I25">
    <cfRule type="cellIs" dxfId="857" priority="22" operator="equal">
      <formula>0</formula>
    </cfRule>
  </conditionalFormatting>
  <conditionalFormatting sqref="I26">
    <cfRule type="cellIs" dxfId="856" priority="21" operator="equal">
      <formula>0</formula>
    </cfRule>
  </conditionalFormatting>
  <conditionalFormatting sqref="K25">
    <cfRule type="cellIs" dxfId="855" priority="20" operator="equal">
      <formula>0</formula>
    </cfRule>
  </conditionalFormatting>
  <conditionalFormatting sqref="D32:K32 D34:K37 D33 F33:K33 D39:K39 D38:J38">
    <cfRule type="cellIs" dxfId="854" priority="19" operator="between">
      <formula>0.00000000000001</formula>
      <formula>0.0499999999999999</formula>
    </cfRule>
  </conditionalFormatting>
  <conditionalFormatting sqref="H32:I32">
    <cfRule type="cellIs" dxfId="853" priority="18" operator="equal">
      <formula>0</formula>
    </cfRule>
  </conditionalFormatting>
  <conditionalFormatting sqref="H36:I37">
    <cfRule type="cellIs" dxfId="852" priority="17" operator="equal">
      <formula>0</formula>
    </cfRule>
  </conditionalFormatting>
  <conditionalFormatting sqref="I38">
    <cfRule type="cellIs" dxfId="851" priority="16" operator="equal">
      <formula>0</formula>
    </cfRule>
  </conditionalFormatting>
  <conditionalFormatting sqref="K37">
    <cfRule type="cellIs" dxfId="850" priority="15" operator="equal">
      <formula>0</formula>
    </cfRule>
  </conditionalFormatting>
  <conditionalFormatting sqref="D44:K44 D46:K49 D45 F45:K45 D50:J50 D51:K64">
    <cfRule type="cellIs" dxfId="849" priority="14" operator="between">
      <formula>0.00000000000001</formula>
      <formula>0.0499999999999999</formula>
    </cfRule>
  </conditionalFormatting>
  <conditionalFormatting sqref="H44:I44">
    <cfRule type="cellIs" dxfId="848" priority="13" operator="equal">
      <formula>0</formula>
    </cfRule>
  </conditionalFormatting>
  <conditionalFormatting sqref="H48:I49">
    <cfRule type="cellIs" dxfId="847" priority="12" operator="equal">
      <formula>0</formula>
    </cfRule>
  </conditionalFormatting>
  <conditionalFormatting sqref="I50">
    <cfRule type="cellIs" dxfId="846" priority="11" operator="equal">
      <formula>0</formula>
    </cfRule>
  </conditionalFormatting>
  <conditionalFormatting sqref="K49">
    <cfRule type="cellIs" dxfId="845" priority="10" operator="equal">
      <formula>0</formula>
    </cfRule>
  </conditionalFormatting>
  <conditionalFormatting sqref="D8:K8 D10:K13 D9 F9:K9 D15:K15 D14:J14">
    <cfRule type="cellIs" dxfId="844" priority="9" operator="between">
      <formula>0.00000000001</formula>
      <formula>0.049999999999</formula>
    </cfRule>
  </conditionalFormatting>
  <conditionalFormatting sqref="K52:L52 D52:I52">
    <cfRule type="cellIs" dxfId="843" priority="7" operator="equal">
      <formula>0</formula>
    </cfRule>
    <cfRule type="cellIs" dxfId="842" priority="8" operator="between">
      <formula>0.0000000000000000001</formula>
      <formula>0.499999999999999</formula>
    </cfRule>
  </conditionalFormatting>
  <conditionalFormatting sqref="J52">
    <cfRule type="cellIs" dxfId="841" priority="5" operator="equal">
      <formula>0</formula>
    </cfRule>
    <cfRule type="cellIs" dxfId="840" priority="6" operator="between">
      <formula>0.0000000000000000001</formula>
      <formula>0.499999999999999</formula>
    </cfRule>
  </conditionalFormatting>
  <conditionalFormatting sqref="H56:I56">
    <cfRule type="cellIs" dxfId="839" priority="4" operator="equal">
      <formula>0</formula>
    </cfRule>
  </conditionalFormatting>
  <conditionalFormatting sqref="H60:I61">
    <cfRule type="cellIs" dxfId="838" priority="3" operator="equal">
      <formula>0</formula>
    </cfRule>
  </conditionalFormatting>
  <conditionalFormatting sqref="I62">
    <cfRule type="cellIs" dxfId="837" priority="2" operator="equal">
      <formula>0</formula>
    </cfRule>
  </conditionalFormatting>
  <conditionalFormatting sqref="K61">
    <cfRule type="cellIs" dxfId="836" priority="1" operator="equal">
      <formula>0</formula>
    </cfRule>
  </conditionalFormatting>
  <pageMargins left="0.7" right="0.7" top="0.75" bottom="0.75" header="0.3" footer="0.3"/>
  <pageSetup paperSize="9" scale="51" orientation="portrait" horizontalDpi="0" verticalDpi="0"/>
  <colBreaks count="1" manualBreakCount="1">
    <brk id="12" max="8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122"/>
  <sheetViews>
    <sheetView showGridLines="0" zoomScale="75" workbookViewId="0">
      <selection activeCell="I14" sqref="I14"/>
    </sheetView>
  </sheetViews>
  <sheetFormatPr defaultColWidth="9.125" defaultRowHeight="15"/>
  <cols>
    <col min="1" max="1" width="2.625" style="125" customWidth="1"/>
    <col min="2" max="2" width="2.125" style="125" customWidth="1"/>
    <col min="3" max="3" width="24.5" style="125" customWidth="1"/>
    <col min="4" max="11" width="15.875" style="125" customWidth="1"/>
    <col min="12" max="12" width="2.625" style="123" customWidth="1"/>
    <col min="13" max="13" width="4.625" style="123" customWidth="1"/>
    <col min="14" max="15" width="9.125" style="125"/>
    <col min="16" max="16" width="16.625" style="125" bestFit="1" customWidth="1"/>
    <col min="17" max="16384" width="9.125" style="125"/>
  </cols>
  <sheetData>
    <row r="1" spans="1:45" s="114" customFormat="1" ht="20.25">
      <c r="A1" s="111"/>
      <c r="B1" s="112" t="s">
        <v>124</v>
      </c>
      <c r="C1" s="112"/>
      <c r="D1" s="111"/>
      <c r="E1" s="111"/>
      <c r="F1" s="111"/>
      <c r="G1" s="111"/>
      <c r="H1" s="111"/>
      <c r="I1" s="111"/>
      <c r="J1" s="111"/>
      <c r="K1" s="113"/>
      <c r="L1" s="113"/>
      <c r="M1" s="111"/>
    </row>
    <row r="2" spans="1:45" s="114" customFormat="1" ht="18">
      <c r="A2" s="111"/>
      <c r="B2" s="186" t="s">
        <v>91</v>
      </c>
      <c r="C2" s="186"/>
      <c r="D2" s="111"/>
      <c r="E2" s="111"/>
      <c r="F2" s="111"/>
      <c r="G2" s="111"/>
      <c r="H2" s="111"/>
      <c r="I2" s="111"/>
      <c r="J2" s="111"/>
      <c r="K2" s="111"/>
      <c r="L2" s="111"/>
      <c r="M2" s="111"/>
    </row>
    <row r="3" spans="1:45" s="114" customFormat="1" ht="18">
      <c r="A3" s="116"/>
      <c r="B3" s="187" t="s">
        <v>1</v>
      </c>
      <c r="C3" s="187"/>
      <c r="D3" s="111"/>
      <c r="E3" s="111"/>
      <c r="F3" s="111"/>
      <c r="G3" s="111"/>
      <c r="H3" s="111"/>
      <c r="I3" s="111"/>
      <c r="J3" s="111"/>
      <c r="K3" s="111"/>
      <c r="L3" s="111"/>
      <c r="M3" s="111"/>
    </row>
    <row r="4" spans="1:45" s="114" customFormat="1" ht="18">
      <c r="A4" s="111"/>
      <c r="B4" s="115"/>
      <c r="C4" s="115"/>
      <c r="D4" s="111"/>
      <c r="E4" s="111"/>
      <c r="F4" s="111"/>
      <c r="G4" s="111"/>
      <c r="H4" s="111"/>
      <c r="I4" s="111"/>
      <c r="J4" s="111"/>
      <c r="K4" s="111"/>
      <c r="L4" s="111"/>
      <c r="M4" s="111"/>
    </row>
    <row r="5" spans="1:45" s="122" customFormat="1" ht="18" customHeight="1">
      <c r="A5" s="120"/>
      <c r="B5" s="191"/>
      <c r="C5" s="162"/>
      <c r="D5" s="550" t="s">
        <v>117</v>
      </c>
      <c r="E5" s="550"/>
      <c r="F5" s="550"/>
      <c r="G5" s="550"/>
      <c r="H5" s="550"/>
      <c r="I5" s="550"/>
      <c r="J5" s="550"/>
      <c r="K5" s="550"/>
      <c r="L5" s="298"/>
      <c r="O5" s="122" t="s">
        <v>107</v>
      </c>
      <c r="P5" s="412">
        <f ca="1">NOW()</f>
        <v>44383.44200451389</v>
      </c>
    </row>
    <row r="6" spans="1:45" s="122" customFormat="1" ht="18" customHeight="1">
      <c r="A6" s="120"/>
      <c r="B6" s="191"/>
      <c r="C6" s="193"/>
      <c r="D6" s="464" t="s">
        <v>4</v>
      </c>
      <c r="E6" s="464"/>
      <c r="F6" s="464"/>
      <c r="G6" s="464"/>
      <c r="H6" s="464"/>
      <c r="I6" s="464"/>
      <c r="J6" s="464"/>
      <c r="K6" s="464"/>
      <c r="L6" s="298"/>
      <c r="P6" s="122" t="s">
        <v>108</v>
      </c>
    </row>
    <row r="7" spans="1:45" s="122" customFormat="1" ht="20.100000000000001" customHeight="1">
      <c r="A7" s="133"/>
      <c r="B7" s="538" t="s">
        <v>94</v>
      </c>
      <c r="C7" s="538"/>
      <c r="D7" s="194" t="s">
        <v>6</v>
      </c>
      <c r="E7" s="194" t="s">
        <v>7</v>
      </c>
      <c r="F7" s="194" t="s">
        <v>8</v>
      </c>
      <c r="G7" s="194" t="s">
        <v>9</v>
      </c>
      <c r="H7" s="194" t="s">
        <v>10</v>
      </c>
      <c r="I7" s="194" t="s">
        <v>11</v>
      </c>
      <c r="J7" s="163" t="s">
        <v>12</v>
      </c>
      <c r="K7" s="195" t="s">
        <v>13</v>
      </c>
      <c r="L7" s="263"/>
      <c r="M7" s="120"/>
    </row>
    <row r="8" spans="1:45" s="122" customFormat="1" ht="17.100000000000001" customHeight="1">
      <c r="A8" s="472"/>
      <c r="B8" s="452" t="s">
        <v>6</v>
      </c>
      <c r="C8" s="453"/>
      <c r="D8" s="429">
        <v>1473.4444000633903</v>
      </c>
      <c r="E8" s="429">
        <v>411.95857233294225</v>
      </c>
      <c r="F8" s="429">
        <v>2397.3981973758737</v>
      </c>
      <c r="G8" s="429">
        <v>1270.1660082133358</v>
      </c>
      <c r="H8" s="429" t="s">
        <v>35</v>
      </c>
      <c r="I8" s="429" t="s">
        <v>35</v>
      </c>
      <c r="J8" s="429">
        <v>5552.9671779855425</v>
      </c>
      <c r="K8" s="429">
        <v>2108.338069107107</v>
      </c>
      <c r="L8" s="166"/>
      <c r="M8" s="120"/>
      <c r="N8" s="299"/>
      <c r="O8" s="299"/>
      <c r="P8" s="299"/>
      <c r="Q8" s="299"/>
      <c r="R8" s="299"/>
      <c r="S8" s="299"/>
      <c r="T8" s="299"/>
      <c r="U8" s="130"/>
      <c r="V8" s="130"/>
      <c r="W8" s="130"/>
      <c r="X8" s="130"/>
      <c r="Y8" s="130"/>
      <c r="Z8" s="130"/>
      <c r="AA8" s="130"/>
      <c r="AB8" s="130"/>
      <c r="AC8" s="300"/>
      <c r="AD8" s="300"/>
      <c r="AE8" s="300"/>
      <c r="AF8" s="300"/>
      <c r="AG8" s="300"/>
      <c r="AH8" s="300"/>
      <c r="AI8" s="300"/>
      <c r="AJ8" s="300"/>
      <c r="AK8" s="300"/>
      <c r="AL8" s="300"/>
      <c r="AM8" s="300"/>
      <c r="AN8" s="300"/>
      <c r="AO8" s="300"/>
      <c r="AP8" s="300"/>
      <c r="AQ8" s="300"/>
      <c r="AR8" s="300"/>
      <c r="AS8" s="300"/>
    </row>
    <row r="9" spans="1:45" s="122" customFormat="1" ht="17.100000000000001" customHeight="1">
      <c r="A9" s="472"/>
      <c r="B9" s="452" t="s">
        <v>7</v>
      </c>
      <c r="C9" s="453"/>
      <c r="D9" s="429">
        <v>229.19555617257879</v>
      </c>
      <c r="E9" s="131"/>
      <c r="F9" s="429">
        <v>2545.944412884438</v>
      </c>
      <c r="G9" s="429">
        <v>10.95179862368008</v>
      </c>
      <c r="H9" s="429">
        <v>2.5444491099971729</v>
      </c>
      <c r="I9" s="429">
        <v>1229.2787629579889</v>
      </c>
      <c r="J9" s="429">
        <v>4017.914979748683</v>
      </c>
      <c r="K9" s="429">
        <v>-344.98534466047329</v>
      </c>
      <c r="L9" s="166"/>
      <c r="M9" s="120"/>
      <c r="N9" s="299"/>
      <c r="O9" s="299"/>
      <c r="P9" s="299"/>
      <c r="Q9" s="299"/>
      <c r="R9" s="299"/>
      <c r="S9" s="299"/>
      <c r="T9" s="299"/>
      <c r="U9" s="130"/>
      <c r="V9" s="130"/>
      <c r="W9" s="130"/>
      <c r="X9" s="130"/>
      <c r="Y9" s="130"/>
      <c r="Z9" s="130"/>
      <c r="AA9" s="130"/>
      <c r="AB9" s="130"/>
      <c r="AC9" s="300"/>
      <c r="AD9" s="300"/>
      <c r="AE9" s="300"/>
      <c r="AF9" s="300"/>
      <c r="AG9" s="300"/>
      <c r="AH9" s="300"/>
      <c r="AI9" s="300"/>
      <c r="AJ9" s="300"/>
      <c r="AK9" s="300"/>
      <c r="AL9" s="300"/>
      <c r="AM9" s="300"/>
      <c r="AN9" s="300"/>
      <c r="AO9" s="300"/>
      <c r="AP9" s="300"/>
      <c r="AQ9" s="300"/>
      <c r="AR9" s="300"/>
      <c r="AS9" s="300"/>
    </row>
    <row r="10" spans="1:45" s="122" customFormat="1" ht="17.100000000000001" customHeight="1">
      <c r="A10" s="472"/>
      <c r="B10" s="452" t="s">
        <v>8</v>
      </c>
      <c r="C10" s="453"/>
      <c r="D10" s="429">
        <v>1286.7914425493348</v>
      </c>
      <c r="E10" s="429">
        <v>133.23366785429144</v>
      </c>
      <c r="F10" s="429">
        <v>1033.5749872338345</v>
      </c>
      <c r="G10" s="429">
        <v>1450.6818140367807</v>
      </c>
      <c r="H10" s="429">
        <v>3968.3999517984316</v>
      </c>
      <c r="I10" s="429">
        <v>7034.0729343312996</v>
      </c>
      <c r="J10" s="429">
        <v>14906.754797803973</v>
      </c>
      <c r="K10" s="429">
        <v>1578.5052183167074</v>
      </c>
      <c r="L10" s="166"/>
      <c r="M10" s="120"/>
      <c r="N10" s="299"/>
      <c r="O10" s="299"/>
      <c r="P10" s="299"/>
      <c r="Q10" s="299"/>
      <c r="R10" s="299"/>
      <c r="S10" s="299"/>
      <c r="T10" s="299"/>
      <c r="U10" s="130"/>
      <c r="V10" s="130"/>
      <c r="W10" s="130"/>
      <c r="X10" s="130"/>
      <c r="Y10" s="130"/>
      <c r="Z10" s="130"/>
      <c r="AA10" s="130"/>
      <c r="AB10" s="130"/>
      <c r="AC10" s="300"/>
      <c r="AD10" s="300"/>
      <c r="AE10" s="300"/>
      <c r="AF10" s="300"/>
      <c r="AG10" s="300"/>
      <c r="AH10" s="300"/>
      <c r="AI10" s="300"/>
      <c r="AJ10" s="300"/>
      <c r="AK10" s="300"/>
      <c r="AL10" s="300"/>
      <c r="AM10" s="300"/>
      <c r="AN10" s="300"/>
      <c r="AO10" s="300"/>
      <c r="AP10" s="300"/>
      <c r="AQ10" s="300"/>
      <c r="AR10" s="300"/>
      <c r="AS10" s="300"/>
    </row>
    <row r="11" spans="1:45" s="122" customFormat="1" ht="17.100000000000001" customHeight="1">
      <c r="A11" s="472"/>
      <c r="B11" s="452" t="s">
        <v>9</v>
      </c>
      <c r="C11" s="453"/>
      <c r="D11" s="429">
        <v>65.297343466659555</v>
      </c>
      <c r="E11" s="429">
        <v>81.458144107430101</v>
      </c>
      <c r="F11" s="429">
        <v>1012.0495648123805</v>
      </c>
      <c r="G11" s="429">
        <v>1181.5303345420805</v>
      </c>
      <c r="H11" s="429">
        <v>304.25921062046262</v>
      </c>
      <c r="I11" s="429">
        <v>3526.7409636679045</v>
      </c>
      <c r="J11" s="429">
        <v>6171.335561216918</v>
      </c>
      <c r="K11" s="429">
        <v>722.79380881977738</v>
      </c>
      <c r="L11" s="166"/>
      <c r="M11" s="120"/>
      <c r="N11" s="299"/>
      <c r="O11" s="299"/>
      <c r="P11" s="299"/>
      <c r="Q11" s="299"/>
      <c r="R11" s="299"/>
      <c r="S11" s="299"/>
      <c r="T11" s="299"/>
      <c r="U11" s="130"/>
      <c r="V11" s="130"/>
      <c r="W11" s="130"/>
      <c r="X11" s="130"/>
      <c r="Y11" s="130"/>
      <c r="Z11" s="130"/>
      <c r="AA11" s="130"/>
      <c r="AB11" s="130"/>
      <c r="AC11" s="300"/>
      <c r="AD11" s="300"/>
      <c r="AE11" s="300"/>
      <c r="AF11" s="300"/>
      <c r="AG11" s="300"/>
      <c r="AH11" s="300"/>
      <c r="AI11" s="300"/>
      <c r="AJ11" s="300"/>
      <c r="AK11" s="300"/>
      <c r="AL11" s="300"/>
      <c r="AM11" s="300"/>
      <c r="AN11" s="300"/>
      <c r="AO11" s="300"/>
      <c r="AP11" s="300"/>
      <c r="AQ11" s="300"/>
      <c r="AR11" s="300"/>
      <c r="AS11" s="300"/>
    </row>
    <row r="12" spans="1:45" s="122" customFormat="1" ht="17.100000000000001" customHeight="1">
      <c r="A12" s="472"/>
      <c r="B12" s="452" t="s">
        <v>10</v>
      </c>
      <c r="C12" s="453"/>
      <c r="D12" s="158" t="s">
        <v>35</v>
      </c>
      <c r="E12" s="429">
        <v>3.4779766045549185</v>
      </c>
      <c r="F12" s="429">
        <v>6318.7543391084146</v>
      </c>
      <c r="G12" s="429">
        <v>2341.3143538744871</v>
      </c>
      <c r="H12" s="429" t="s">
        <v>35</v>
      </c>
      <c r="I12" s="429" t="s">
        <v>35</v>
      </c>
      <c r="J12" s="429">
        <v>8663.5466695874566</v>
      </c>
      <c r="K12" s="429">
        <v>7045.6551054717784</v>
      </c>
      <c r="L12" s="166"/>
      <c r="M12" s="120"/>
      <c r="N12" s="299"/>
      <c r="O12" s="299"/>
      <c r="P12" s="299"/>
      <c r="Q12" s="299"/>
      <c r="R12" s="299"/>
      <c r="S12" s="299"/>
      <c r="T12" s="299"/>
      <c r="U12" s="130"/>
      <c r="V12" s="130"/>
      <c r="W12" s="130"/>
      <c r="X12" s="130"/>
      <c r="Y12" s="130"/>
      <c r="Z12" s="130"/>
      <c r="AA12" s="130"/>
      <c r="AB12" s="130"/>
      <c r="AC12" s="300"/>
      <c r="AD12" s="300"/>
      <c r="AE12" s="300"/>
      <c r="AF12" s="300"/>
      <c r="AG12" s="300"/>
      <c r="AH12" s="300"/>
      <c r="AI12" s="300"/>
      <c r="AJ12" s="300"/>
      <c r="AK12" s="300"/>
      <c r="AL12" s="300"/>
      <c r="AM12" s="300"/>
      <c r="AN12" s="300"/>
      <c r="AO12" s="300"/>
      <c r="AP12" s="300"/>
      <c r="AQ12" s="300"/>
      <c r="AR12" s="300"/>
      <c r="AS12" s="300"/>
    </row>
    <row r="13" spans="1:45" s="122" customFormat="1" ht="17.100000000000001" customHeight="1">
      <c r="A13" s="472"/>
      <c r="B13" s="452" t="s">
        <v>11</v>
      </c>
      <c r="C13" s="453"/>
      <c r="D13" s="429">
        <v>431.81743941891006</v>
      </c>
      <c r="E13" s="429">
        <v>2.1700282572066607</v>
      </c>
      <c r="F13" s="429">
        <v>2946.1351728016598</v>
      </c>
      <c r="G13" s="429">
        <v>975.7634075566981</v>
      </c>
      <c r="H13" s="429" t="s">
        <v>35</v>
      </c>
      <c r="I13" s="429" t="s">
        <v>35</v>
      </c>
      <c r="J13" s="429">
        <v>4355.8860480344747</v>
      </c>
      <c r="K13" s="429" t="s">
        <v>35</v>
      </c>
      <c r="L13" s="166"/>
      <c r="M13" s="120"/>
      <c r="N13" s="299"/>
      <c r="O13" s="299"/>
      <c r="P13" s="299"/>
      <c r="Q13" s="299"/>
      <c r="R13" s="299"/>
      <c r="S13" s="299"/>
      <c r="T13" s="299"/>
      <c r="U13" s="130"/>
      <c r="V13" s="130"/>
      <c r="W13" s="130"/>
      <c r="X13" s="130"/>
      <c r="Y13" s="130"/>
      <c r="Z13" s="130"/>
      <c r="AA13" s="130"/>
      <c r="AB13" s="130"/>
      <c r="AC13" s="300"/>
      <c r="AD13" s="300"/>
      <c r="AE13" s="300"/>
      <c r="AF13" s="300"/>
      <c r="AG13" s="300"/>
      <c r="AH13" s="300"/>
      <c r="AI13" s="300"/>
      <c r="AJ13" s="300"/>
      <c r="AK13" s="300"/>
      <c r="AL13" s="300"/>
      <c r="AM13" s="300"/>
      <c r="AN13" s="300"/>
      <c r="AO13" s="300"/>
      <c r="AP13" s="300"/>
      <c r="AQ13" s="300"/>
      <c r="AR13" s="300"/>
      <c r="AS13" s="300"/>
    </row>
    <row r="14" spans="1:45" s="122" customFormat="1" ht="17.100000000000001" customHeight="1">
      <c r="A14" s="472"/>
      <c r="B14" s="452" t="s">
        <v>13</v>
      </c>
      <c r="C14" s="453"/>
      <c r="D14" s="429">
        <v>22.796355447129603</v>
      </c>
      <c r="E14" s="429">
        <v>4149.585275263842</v>
      </c>
      <c r="F14" s="429">
        <v>1522.0339337585674</v>
      </c>
      <c r="G14" s="429">
        <v>242.39355893368187</v>
      </c>
      <c r="H14" s="429">
        <v>3360.6966561225772</v>
      </c>
      <c r="I14" s="429" t="s">
        <v>35</v>
      </c>
      <c r="J14" s="429">
        <v>9297.5057795257981</v>
      </c>
      <c r="K14" s="131"/>
      <c r="L14" s="166"/>
      <c r="M14" s="120"/>
      <c r="N14" s="299"/>
      <c r="O14" s="299"/>
      <c r="P14" s="299"/>
      <c r="Q14" s="299"/>
      <c r="R14" s="299"/>
      <c r="S14" s="299"/>
      <c r="T14" s="299"/>
      <c r="U14" s="130"/>
      <c r="V14" s="130"/>
      <c r="W14" s="130"/>
      <c r="X14" s="130"/>
      <c r="Y14" s="130"/>
      <c r="Z14" s="130"/>
      <c r="AA14" s="130"/>
      <c r="AB14" s="130"/>
      <c r="AC14" s="300"/>
      <c r="AD14" s="300"/>
      <c r="AE14" s="300"/>
      <c r="AF14" s="300"/>
      <c r="AG14" s="300"/>
      <c r="AH14" s="300"/>
      <c r="AI14" s="300"/>
      <c r="AJ14" s="300"/>
      <c r="AK14" s="300"/>
      <c r="AL14" s="300"/>
      <c r="AM14" s="300"/>
      <c r="AN14" s="300"/>
      <c r="AO14" s="300"/>
      <c r="AP14" s="300"/>
      <c r="AQ14" s="300"/>
      <c r="AR14" s="300"/>
      <c r="AS14" s="300"/>
    </row>
    <row r="15" spans="1:45" s="122" customFormat="1" ht="17.100000000000001" customHeight="1">
      <c r="A15" s="133"/>
      <c r="B15" s="452" t="s">
        <v>16</v>
      </c>
      <c r="C15" s="453"/>
      <c r="D15" s="134">
        <v>3509.3425371180033</v>
      </c>
      <c r="E15" s="134">
        <v>4781.8836644202675</v>
      </c>
      <c r="F15" s="134">
        <v>17775.890607975169</v>
      </c>
      <c r="G15" s="134">
        <v>7472.8012757807446</v>
      </c>
      <c r="H15" s="134">
        <v>7635.9002676514683</v>
      </c>
      <c r="I15" s="134">
        <v>11790.092660957192</v>
      </c>
      <c r="J15" s="134">
        <v>52965.911013902849</v>
      </c>
      <c r="K15" s="134">
        <v>11110.306857054897</v>
      </c>
      <c r="L15" s="166"/>
      <c r="M15" s="120"/>
      <c r="N15" s="299"/>
      <c r="O15" s="299"/>
      <c r="P15" s="299"/>
      <c r="Q15" s="299"/>
      <c r="R15" s="299"/>
      <c r="S15" s="299"/>
      <c r="T15" s="299"/>
      <c r="U15" s="130"/>
      <c r="V15" s="130"/>
      <c r="W15" s="130"/>
      <c r="X15" s="130"/>
      <c r="Y15" s="130"/>
      <c r="Z15" s="130"/>
      <c r="AA15" s="130"/>
      <c r="AB15" s="130"/>
      <c r="AC15" s="300"/>
      <c r="AD15" s="300"/>
      <c r="AE15" s="300"/>
      <c r="AF15" s="300"/>
      <c r="AG15" s="300"/>
      <c r="AH15" s="300"/>
      <c r="AI15" s="300"/>
      <c r="AJ15" s="300"/>
      <c r="AK15" s="300"/>
      <c r="AL15" s="300"/>
      <c r="AM15" s="300"/>
      <c r="AN15" s="300"/>
      <c r="AO15" s="300"/>
      <c r="AP15" s="300"/>
      <c r="AQ15" s="300"/>
      <c r="AR15" s="300"/>
      <c r="AS15" s="300"/>
    </row>
    <row r="16" spans="1:45" s="123" customFormat="1" ht="15" customHeight="1">
      <c r="D16" s="155"/>
      <c r="E16" s="155"/>
      <c r="F16" s="155"/>
      <c r="G16" s="155"/>
      <c r="H16" s="155"/>
      <c r="I16" s="155"/>
      <c r="J16" s="155"/>
    </row>
    <row r="17" spans="1:45" s="122" customFormat="1" ht="18" customHeight="1">
      <c r="A17" s="120"/>
      <c r="B17" s="191"/>
      <c r="C17" s="162"/>
      <c r="D17" s="464" t="s">
        <v>93</v>
      </c>
      <c r="E17" s="464"/>
      <c r="F17" s="464"/>
      <c r="G17" s="464"/>
      <c r="H17" s="464"/>
      <c r="I17" s="464"/>
      <c r="J17" s="464"/>
      <c r="K17" s="464"/>
      <c r="L17" s="298"/>
      <c r="O17" s="122" t="s">
        <v>107</v>
      </c>
      <c r="P17" s="412">
        <f ca="1">NOW()</f>
        <v>44383.44200451389</v>
      </c>
    </row>
    <row r="18" spans="1:45" s="122" customFormat="1" ht="18" customHeight="1">
      <c r="A18" s="120"/>
      <c r="B18" s="191"/>
      <c r="C18" s="193"/>
      <c r="D18" s="464" t="s">
        <v>4</v>
      </c>
      <c r="E18" s="464"/>
      <c r="F18" s="464"/>
      <c r="G18" s="464"/>
      <c r="H18" s="464"/>
      <c r="I18" s="464"/>
      <c r="J18" s="464"/>
      <c r="K18" s="464"/>
      <c r="L18" s="298"/>
      <c r="P18" s="122" t="s">
        <v>108</v>
      </c>
    </row>
    <row r="19" spans="1:45" s="122" customFormat="1" ht="20.100000000000001" customHeight="1">
      <c r="A19" s="133"/>
      <c r="B19" s="538" t="s">
        <v>94</v>
      </c>
      <c r="C19" s="538"/>
      <c r="D19" s="194" t="s">
        <v>6</v>
      </c>
      <c r="E19" s="194" t="s">
        <v>7</v>
      </c>
      <c r="F19" s="194" t="s">
        <v>8</v>
      </c>
      <c r="G19" s="194" t="s">
        <v>9</v>
      </c>
      <c r="H19" s="194" t="s">
        <v>10</v>
      </c>
      <c r="I19" s="194" t="s">
        <v>11</v>
      </c>
      <c r="J19" s="163" t="s">
        <v>12</v>
      </c>
      <c r="K19" s="195" t="s">
        <v>13</v>
      </c>
      <c r="L19" s="263"/>
      <c r="M19" s="120"/>
    </row>
    <row r="20" spans="1:45" s="122" customFormat="1" ht="17.100000000000001" customHeight="1">
      <c r="A20" s="472"/>
      <c r="B20" s="452" t="s">
        <v>6</v>
      </c>
      <c r="C20" s="453"/>
      <c r="D20" s="429">
        <f>+'RAW by Sector-Ann A-B'!B4</f>
        <v>1479.2016515905248</v>
      </c>
      <c r="E20" s="429">
        <f>+'RAW by Sector-Ann A-B'!C4</f>
        <v>419.59642457206996</v>
      </c>
      <c r="F20" s="429">
        <f>+'RAW by Sector-Ann A-B'!D4</f>
        <v>2662.4838667489826</v>
      </c>
      <c r="G20" s="429">
        <f>+'RAW by Sector-Ann A-B'!E4</f>
        <v>1406.0519852802804</v>
      </c>
      <c r="H20" s="429">
        <f>+'RAW by Sector-Ann A-B'!F4</f>
        <v>0</v>
      </c>
      <c r="I20" s="429">
        <f>+'RAW by Sector-Ann A-B'!G4</f>
        <v>0</v>
      </c>
      <c r="J20" s="429">
        <f>+SUM(D20:I20)</f>
        <v>5967.3339281918579</v>
      </c>
      <c r="K20" s="429">
        <f>+'RAW by Sector-Ann A-B'!H4</f>
        <v>2118.2666443351695</v>
      </c>
      <c r="L20" s="166"/>
      <c r="M20" s="120"/>
      <c r="N20" s="299"/>
      <c r="O20" s="299"/>
      <c r="P20" s="299"/>
      <c r="Q20" s="299"/>
      <c r="R20" s="299"/>
      <c r="S20" s="299"/>
      <c r="T20" s="299"/>
      <c r="U20" s="130"/>
      <c r="V20" s="130"/>
      <c r="W20" s="130"/>
      <c r="X20" s="130"/>
      <c r="Y20" s="130"/>
      <c r="Z20" s="130"/>
      <c r="AA20" s="130"/>
      <c r="AB20" s="130"/>
      <c r="AC20" s="300"/>
      <c r="AD20" s="300"/>
      <c r="AE20" s="300"/>
      <c r="AF20" s="300"/>
      <c r="AG20" s="300"/>
      <c r="AH20" s="300"/>
      <c r="AI20" s="300"/>
      <c r="AJ20" s="300"/>
      <c r="AK20" s="300"/>
      <c r="AL20" s="300"/>
      <c r="AM20" s="300"/>
      <c r="AN20" s="300"/>
      <c r="AO20" s="300"/>
      <c r="AP20" s="300"/>
      <c r="AQ20" s="300"/>
      <c r="AR20" s="300"/>
      <c r="AS20" s="300"/>
    </row>
    <row r="21" spans="1:45" s="122" customFormat="1" ht="17.100000000000001" customHeight="1">
      <c r="A21" s="472"/>
      <c r="B21" s="452" t="s">
        <v>7</v>
      </c>
      <c r="C21" s="453"/>
      <c r="D21" s="429">
        <f>+'RAW by Sector-Ann A-B'!B5</f>
        <v>668.88031572799116</v>
      </c>
      <c r="E21" s="131">
        <f>+'RAW by Sector-Ann A-B'!C5</f>
        <v>0</v>
      </c>
      <c r="F21" s="429">
        <f>+'RAW by Sector-Ann A-B'!D5</f>
        <v>2425.9852675983702</v>
      </c>
      <c r="G21" s="429">
        <f>+'RAW by Sector-Ann A-B'!E5</f>
        <v>16.846356875804201</v>
      </c>
      <c r="H21" s="429">
        <f>+'RAW by Sector-Ann A-B'!F5</f>
        <v>2.2497209435399999</v>
      </c>
      <c r="I21" s="429">
        <f>+'RAW by Sector-Ann A-B'!G5</f>
        <v>1149.7246993279045</v>
      </c>
      <c r="J21" s="429">
        <f t="shared" ref="J21:J27" si="0">+SUM(D21:I21)</f>
        <v>4263.68636047361</v>
      </c>
      <c r="K21" s="429">
        <f>+'RAW by Sector-Ann A-B'!H5</f>
        <v>-347.87082875295994</v>
      </c>
      <c r="L21" s="166"/>
      <c r="M21" s="120"/>
      <c r="N21" s="299"/>
      <c r="O21" s="299"/>
      <c r="P21" s="299"/>
      <c r="Q21" s="299"/>
      <c r="R21" s="299"/>
      <c r="S21" s="299"/>
      <c r="T21" s="299"/>
      <c r="U21" s="130"/>
      <c r="V21" s="130"/>
      <c r="W21" s="130"/>
      <c r="X21" s="130"/>
      <c r="Y21" s="130"/>
      <c r="Z21" s="130"/>
      <c r="AA21" s="130"/>
      <c r="AB21" s="130"/>
      <c r="AC21" s="300"/>
      <c r="AD21" s="300"/>
      <c r="AE21" s="300"/>
      <c r="AF21" s="300"/>
      <c r="AG21" s="300"/>
      <c r="AH21" s="300"/>
      <c r="AI21" s="300"/>
      <c r="AJ21" s="300"/>
      <c r="AK21" s="300"/>
      <c r="AL21" s="300"/>
      <c r="AM21" s="300"/>
      <c r="AN21" s="300"/>
      <c r="AO21" s="300"/>
      <c r="AP21" s="300"/>
      <c r="AQ21" s="300"/>
      <c r="AR21" s="300"/>
      <c r="AS21" s="300"/>
    </row>
    <row r="22" spans="1:45" s="122" customFormat="1" ht="17.100000000000001" customHeight="1">
      <c r="A22" s="472"/>
      <c r="B22" s="452" t="s">
        <v>8</v>
      </c>
      <c r="C22" s="453"/>
      <c r="D22" s="429">
        <f>+'RAW by Sector-Ann A-B'!B6</f>
        <v>1366.437535042671</v>
      </c>
      <c r="E22" s="429">
        <f>+'RAW by Sector-Ann A-B'!C6</f>
        <v>183.3012345756909</v>
      </c>
      <c r="F22" s="429">
        <f>+'RAW by Sector-Ann A-B'!D6</f>
        <v>1057.8929862963598</v>
      </c>
      <c r="G22" s="429">
        <f>+'RAW by Sector-Ann A-B'!E6</f>
        <v>1470.4504292510994</v>
      </c>
      <c r="H22" s="429">
        <f>+'RAW by Sector-Ann A-B'!F6</f>
        <v>3978.7887928491086</v>
      </c>
      <c r="I22" s="429">
        <f>+'RAW by Sector-Ann A-B'!G6</f>
        <v>7029.0329683837072</v>
      </c>
      <c r="J22" s="429">
        <f t="shared" si="0"/>
        <v>15085.903946398637</v>
      </c>
      <c r="K22" s="429">
        <f>+'RAW by Sector-Ann A-B'!H6</f>
        <v>1840.4395284230802</v>
      </c>
      <c r="L22" s="166"/>
      <c r="M22" s="120"/>
      <c r="N22" s="299"/>
      <c r="O22" s="299"/>
      <c r="P22" s="299"/>
      <c r="Q22" s="299"/>
      <c r="R22" s="299"/>
      <c r="S22" s="299"/>
      <c r="T22" s="299"/>
      <c r="U22" s="130"/>
      <c r="V22" s="130"/>
      <c r="W22" s="130"/>
      <c r="X22" s="130"/>
      <c r="Y22" s="130"/>
      <c r="Z22" s="130"/>
      <c r="AA22" s="130"/>
      <c r="AB22" s="130"/>
      <c r="AC22" s="300"/>
      <c r="AD22" s="300"/>
      <c r="AE22" s="300"/>
      <c r="AF22" s="300"/>
      <c r="AG22" s="300"/>
      <c r="AH22" s="300"/>
      <c r="AI22" s="300"/>
      <c r="AJ22" s="300"/>
      <c r="AK22" s="300"/>
      <c r="AL22" s="300"/>
      <c r="AM22" s="300"/>
      <c r="AN22" s="300"/>
      <c r="AO22" s="300"/>
      <c r="AP22" s="300"/>
      <c r="AQ22" s="300"/>
      <c r="AR22" s="300"/>
      <c r="AS22" s="300"/>
    </row>
    <row r="23" spans="1:45" s="122" customFormat="1" ht="17.100000000000001" customHeight="1">
      <c r="A23" s="472"/>
      <c r="B23" s="452" t="s">
        <v>9</v>
      </c>
      <c r="C23" s="453"/>
      <c r="D23" s="429">
        <f>+'RAW by Sector-Ann A-B'!B7</f>
        <v>64.244857965675479</v>
      </c>
      <c r="E23" s="429">
        <f>+'RAW by Sector-Ann A-B'!C7</f>
        <v>82.901268839959982</v>
      </c>
      <c r="F23" s="429">
        <f>+'RAW by Sector-Ann A-B'!D7</f>
        <v>1012.3823447814179</v>
      </c>
      <c r="G23" s="429">
        <f>+'RAW by Sector-Ann A-B'!E7</f>
        <v>1218.316639070317</v>
      </c>
      <c r="H23" s="429">
        <f>+'RAW by Sector-Ann A-B'!F7</f>
        <v>497.49093604020271</v>
      </c>
      <c r="I23" s="429">
        <f>+'RAW by Sector-Ann A-B'!G7</f>
        <v>3556.9482766249448</v>
      </c>
      <c r="J23" s="429">
        <f t="shared" si="0"/>
        <v>6432.2843233225176</v>
      </c>
      <c r="K23" s="429">
        <f>+'RAW by Sector-Ann A-B'!H7</f>
        <v>665.92442163084979</v>
      </c>
      <c r="L23" s="166"/>
      <c r="M23" s="120"/>
      <c r="N23" s="299"/>
      <c r="O23" s="299"/>
      <c r="P23" s="299"/>
      <c r="Q23" s="299"/>
      <c r="R23" s="299"/>
      <c r="S23" s="299"/>
      <c r="T23" s="299"/>
      <c r="U23" s="130"/>
      <c r="V23" s="130"/>
      <c r="W23" s="130"/>
      <c r="X23" s="130"/>
      <c r="Y23" s="130"/>
      <c r="Z23" s="130"/>
      <c r="AA23" s="130"/>
      <c r="AB23" s="130"/>
      <c r="AC23" s="300"/>
      <c r="AD23" s="300"/>
      <c r="AE23" s="300"/>
      <c r="AF23" s="300"/>
      <c r="AG23" s="300"/>
      <c r="AH23" s="300"/>
      <c r="AI23" s="300"/>
      <c r="AJ23" s="300"/>
      <c r="AK23" s="300"/>
      <c r="AL23" s="300"/>
      <c r="AM23" s="300"/>
      <c r="AN23" s="300"/>
      <c r="AO23" s="300"/>
      <c r="AP23" s="300"/>
      <c r="AQ23" s="300"/>
      <c r="AR23" s="300"/>
      <c r="AS23" s="300"/>
    </row>
    <row r="24" spans="1:45" s="122" customFormat="1" ht="17.100000000000001" customHeight="1">
      <c r="A24" s="472"/>
      <c r="B24" s="452" t="s">
        <v>10</v>
      </c>
      <c r="C24" s="453"/>
      <c r="D24" s="158">
        <f>+'RAW by Sector-Ann A-B'!B8</f>
        <v>125.20466648558023</v>
      </c>
      <c r="E24" s="429">
        <f>+'RAW by Sector-Ann A-B'!C8</f>
        <v>5.6145687837500002</v>
      </c>
      <c r="F24" s="429">
        <f>+'RAW by Sector-Ann A-B'!D8</f>
        <v>6215.4415243279591</v>
      </c>
      <c r="G24" s="429">
        <f>+'RAW by Sector-Ann A-B'!E8</f>
        <v>2355.1904270082023</v>
      </c>
      <c r="H24" s="429">
        <f>+'RAW by Sector-Ann A-B'!F8</f>
        <v>0</v>
      </c>
      <c r="I24" s="429">
        <f>+'RAW by Sector-Ann A-B'!G8</f>
        <v>0</v>
      </c>
      <c r="J24" s="429">
        <f t="shared" si="0"/>
        <v>8701.4511866054927</v>
      </c>
      <c r="K24" s="429">
        <f>+'RAW by Sector-Ann A-B'!H8</f>
        <v>7130.4400089573583</v>
      </c>
      <c r="L24" s="166"/>
      <c r="M24" s="120"/>
      <c r="N24" s="299"/>
      <c r="O24" s="299"/>
      <c r="P24" s="299"/>
      <c r="Q24" s="299"/>
      <c r="R24" s="299"/>
      <c r="S24" s="299"/>
      <c r="T24" s="299"/>
      <c r="U24" s="130"/>
      <c r="V24" s="130"/>
      <c r="W24" s="130"/>
      <c r="X24" s="130"/>
      <c r="Y24" s="130"/>
      <c r="Z24" s="130"/>
      <c r="AA24" s="130"/>
      <c r="AB24" s="130"/>
      <c r="AC24" s="300"/>
      <c r="AD24" s="300"/>
      <c r="AE24" s="300"/>
      <c r="AF24" s="300"/>
      <c r="AG24" s="300"/>
      <c r="AH24" s="300"/>
      <c r="AI24" s="300"/>
      <c r="AJ24" s="300"/>
      <c r="AK24" s="300"/>
      <c r="AL24" s="300"/>
      <c r="AM24" s="300"/>
      <c r="AN24" s="300"/>
      <c r="AO24" s="300"/>
      <c r="AP24" s="300"/>
      <c r="AQ24" s="300"/>
      <c r="AR24" s="300"/>
      <c r="AS24" s="300"/>
    </row>
    <row r="25" spans="1:45" s="122" customFormat="1" ht="17.100000000000001" customHeight="1">
      <c r="A25" s="472"/>
      <c r="B25" s="452" t="s">
        <v>11</v>
      </c>
      <c r="C25" s="453"/>
      <c r="D25" s="429">
        <f>+'RAW by Sector-Ann A-B'!B9</f>
        <v>442.22562827132515</v>
      </c>
      <c r="E25" s="429">
        <f>+'RAW by Sector-Ann A-B'!C9</f>
        <v>0.10172918934</v>
      </c>
      <c r="F25" s="429">
        <f>+'RAW by Sector-Ann A-B'!D9</f>
        <v>2961.579959767425</v>
      </c>
      <c r="G25" s="429">
        <f>+'RAW by Sector-Ann A-B'!E9</f>
        <v>1023.5970534145241</v>
      </c>
      <c r="H25" s="429">
        <f>+'RAW by Sector-Ann A-B'!F9</f>
        <v>0</v>
      </c>
      <c r="I25" s="429">
        <f>+'RAW by Sector-Ann A-B'!G9</f>
        <v>0</v>
      </c>
      <c r="J25" s="429">
        <f t="shared" si="0"/>
        <v>4427.504370642614</v>
      </c>
      <c r="K25" s="429">
        <f>+'RAW by Sector-Ann A-B'!H9</f>
        <v>0</v>
      </c>
      <c r="L25" s="166"/>
      <c r="M25" s="120"/>
      <c r="N25" s="299"/>
      <c r="O25" s="299"/>
      <c r="P25" s="299"/>
      <c r="Q25" s="299"/>
      <c r="R25" s="299"/>
      <c r="S25" s="299"/>
      <c r="T25" s="299"/>
      <c r="U25" s="130"/>
      <c r="V25" s="130"/>
      <c r="W25" s="130"/>
      <c r="X25" s="130"/>
      <c r="Y25" s="130"/>
      <c r="Z25" s="130"/>
      <c r="AA25" s="130"/>
      <c r="AB25" s="130"/>
      <c r="AC25" s="300"/>
      <c r="AD25" s="300"/>
      <c r="AE25" s="300"/>
      <c r="AF25" s="300"/>
      <c r="AG25" s="300"/>
      <c r="AH25" s="300"/>
      <c r="AI25" s="300"/>
      <c r="AJ25" s="300"/>
      <c r="AK25" s="300"/>
      <c r="AL25" s="300"/>
      <c r="AM25" s="300"/>
      <c r="AN25" s="300"/>
      <c r="AO25" s="300"/>
      <c r="AP25" s="300"/>
      <c r="AQ25" s="300"/>
      <c r="AR25" s="300"/>
      <c r="AS25" s="300"/>
    </row>
    <row r="26" spans="1:45" s="122" customFormat="1" ht="17.100000000000001" customHeight="1">
      <c r="A26" s="472"/>
      <c r="B26" s="452" t="s">
        <v>13</v>
      </c>
      <c r="C26" s="453"/>
      <c r="D26" s="429">
        <f>+'RAW by Sector-Ann A-B'!B10</f>
        <v>25.718622579635994</v>
      </c>
      <c r="E26" s="429">
        <f>+'RAW by Sector-Ann A-B'!C10</f>
        <v>4385.2780888977495</v>
      </c>
      <c r="F26" s="429">
        <f>+'RAW by Sector-Ann A-B'!D10</f>
        <v>1534.227641123292</v>
      </c>
      <c r="G26" s="429">
        <f>+'RAW by Sector-Ann A-B'!E10</f>
        <v>242.9104769758174</v>
      </c>
      <c r="H26" s="429">
        <f>+'RAW by Sector-Ann A-B'!F10</f>
        <v>3486.3954731708</v>
      </c>
      <c r="I26" s="429">
        <f>+'RAW by Sector-Ann A-B'!G10</f>
        <v>0</v>
      </c>
      <c r="J26" s="429">
        <f t="shared" si="0"/>
        <v>9674.5303027472946</v>
      </c>
      <c r="K26" s="131">
        <f>+'RAW by Sector-Ann A-B'!H10</f>
        <v>0</v>
      </c>
      <c r="L26" s="166"/>
      <c r="M26" s="120"/>
      <c r="N26" s="299"/>
      <c r="O26" s="299"/>
      <c r="P26" s="299"/>
      <c r="Q26" s="299"/>
      <c r="R26" s="299"/>
      <c r="S26" s="299"/>
      <c r="T26" s="299"/>
      <c r="U26" s="130"/>
      <c r="V26" s="130"/>
      <c r="W26" s="130"/>
      <c r="X26" s="130"/>
      <c r="Y26" s="130"/>
      <c r="Z26" s="130"/>
      <c r="AA26" s="130"/>
      <c r="AB26" s="130"/>
      <c r="AC26" s="300"/>
      <c r="AD26" s="300"/>
      <c r="AE26" s="300"/>
      <c r="AF26" s="300"/>
      <c r="AG26" s="300"/>
      <c r="AH26" s="300"/>
      <c r="AI26" s="300"/>
      <c r="AJ26" s="300"/>
      <c r="AK26" s="300"/>
      <c r="AL26" s="300"/>
      <c r="AM26" s="300"/>
      <c r="AN26" s="300"/>
      <c r="AO26" s="300"/>
      <c r="AP26" s="300"/>
      <c r="AQ26" s="300"/>
      <c r="AR26" s="300"/>
      <c r="AS26" s="300"/>
    </row>
    <row r="27" spans="1:45" s="122" customFormat="1" ht="17.100000000000001" customHeight="1">
      <c r="A27" s="133"/>
      <c r="B27" s="452" t="s">
        <v>16</v>
      </c>
      <c r="C27" s="453"/>
      <c r="D27" s="134">
        <f>+'RAW by Sector-Ann A-B'!B11</f>
        <v>4171.9132776634033</v>
      </c>
      <c r="E27" s="134">
        <f>+'RAW by Sector-Ann A-B'!C11</f>
        <v>5076.7933148585598</v>
      </c>
      <c r="F27" s="134">
        <f>+'RAW by Sector-Ann A-B'!D11</f>
        <v>17869.993590643804</v>
      </c>
      <c r="G27" s="134">
        <f>+'RAW by Sector-Ann A-B'!E11</f>
        <v>7733.3633678760461</v>
      </c>
      <c r="H27" s="134">
        <f>+'RAW by Sector-Ann A-B'!F11</f>
        <v>7964.9249230036512</v>
      </c>
      <c r="I27" s="134">
        <f>+'RAW by Sector-Ann A-B'!G11</f>
        <v>11735.705944336558</v>
      </c>
      <c r="J27" s="134">
        <f t="shared" si="0"/>
        <v>54552.694418382023</v>
      </c>
      <c r="K27" s="134">
        <f>+'RAW by Sector-Ann A-B'!H11</f>
        <v>11407.199774593497</v>
      </c>
      <c r="L27" s="166"/>
      <c r="M27" s="120"/>
      <c r="N27" s="299"/>
      <c r="O27" s="299"/>
      <c r="P27" s="299"/>
      <c r="Q27" s="299"/>
      <c r="R27" s="299"/>
      <c r="S27" s="299"/>
      <c r="T27" s="299"/>
      <c r="U27" s="130"/>
      <c r="V27" s="130"/>
      <c r="W27" s="130"/>
      <c r="X27" s="130"/>
      <c r="Y27" s="130"/>
      <c r="Z27" s="130"/>
      <c r="AA27" s="130"/>
      <c r="AB27" s="130"/>
      <c r="AC27" s="300"/>
      <c r="AD27" s="300"/>
      <c r="AE27" s="300"/>
      <c r="AF27" s="300"/>
      <c r="AG27" s="300"/>
      <c r="AH27" s="300"/>
      <c r="AI27" s="300"/>
      <c r="AJ27" s="300"/>
      <c r="AK27" s="300"/>
      <c r="AL27" s="300"/>
      <c r="AM27" s="300"/>
      <c r="AN27" s="300"/>
      <c r="AO27" s="300"/>
      <c r="AP27" s="300"/>
      <c r="AQ27" s="300"/>
      <c r="AR27" s="300"/>
      <c r="AS27" s="300"/>
    </row>
    <row r="28" spans="1:45" s="123" customFormat="1" ht="15" customHeight="1">
      <c r="D28" s="155"/>
      <c r="E28" s="155"/>
      <c r="F28" s="155"/>
      <c r="G28" s="155"/>
      <c r="H28" s="155"/>
      <c r="I28" s="155"/>
      <c r="J28" s="155"/>
    </row>
    <row r="29" spans="1:45" s="123" customFormat="1" ht="18" customHeight="1">
      <c r="B29" s="191"/>
      <c r="C29" s="162"/>
      <c r="D29" s="464" t="s">
        <v>102</v>
      </c>
      <c r="E29" s="464"/>
      <c r="F29" s="464"/>
      <c r="G29" s="464"/>
      <c r="H29" s="464"/>
      <c r="I29" s="464"/>
      <c r="J29" s="464"/>
      <c r="K29" s="464"/>
      <c r="O29" s="122" t="s">
        <v>107</v>
      </c>
      <c r="P29" s="412">
        <f ca="1">NOW()</f>
        <v>44383.44200451389</v>
      </c>
    </row>
    <row r="30" spans="1:45" ht="18" customHeight="1">
      <c r="A30" s="123"/>
      <c r="B30" s="191"/>
      <c r="C30" s="193"/>
      <c r="D30" s="464" t="s">
        <v>4</v>
      </c>
      <c r="E30" s="464"/>
      <c r="F30" s="464"/>
      <c r="G30" s="464"/>
      <c r="H30" s="464"/>
      <c r="I30" s="464"/>
      <c r="J30" s="464"/>
      <c r="K30" s="464"/>
      <c r="L30" s="298"/>
      <c r="O30" s="122"/>
      <c r="P30" s="122" t="s">
        <v>108</v>
      </c>
    </row>
    <row r="31" spans="1:45" s="122" customFormat="1" ht="20.100000000000001" customHeight="1">
      <c r="A31" s="301"/>
      <c r="B31" s="538" t="s">
        <v>94</v>
      </c>
      <c r="C31" s="538"/>
      <c r="D31" s="194" t="s">
        <v>6</v>
      </c>
      <c r="E31" s="194" t="s">
        <v>7</v>
      </c>
      <c r="F31" s="194" t="s">
        <v>8</v>
      </c>
      <c r="G31" s="194" t="s">
        <v>9</v>
      </c>
      <c r="H31" s="194" t="s">
        <v>10</v>
      </c>
      <c r="I31" s="194" t="s">
        <v>11</v>
      </c>
      <c r="J31" s="163" t="s">
        <v>12</v>
      </c>
      <c r="K31" s="195" t="s">
        <v>13</v>
      </c>
      <c r="L31" s="302"/>
      <c r="M31" s="120"/>
    </row>
    <row r="32" spans="1:45" s="122" customFormat="1" ht="17.100000000000001" customHeight="1">
      <c r="A32" s="472"/>
      <c r="B32" s="452" t="s">
        <v>6</v>
      </c>
      <c r="C32" s="453"/>
      <c r="D32" s="429">
        <f>+'RAW by Sector-Ann A-B'!B38</f>
        <v>1511.4814374042801</v>
      </c>
      <c r="E32" s="429">
        <f>+'RAW by Sector-Ann A-B'!C38</f>
        <v>417.37375794687</v>
      </c>
      <c r="F32" s="429">
        <f>+'RAW by Sector-Ann A-B'!D38</f>
        <v>2753.1461174964993</v>
      </c>
      <c r="G32" s="429">
        <f>+'RAW by Sector-Ann A-B'!E38</f>
        <v>1459.8619003941269</v>
      </c>
      <c r="H32" s="429">
        <f>+'RAW by Sector-Ann A-B'!F38</f>
        <v>0</v>
      </c>
      <c r="I32" s="429">
        <f>+'RAW by Sector-Ann A-B'!G38</f>
        <v>0</v>
      </c>
      <c r="J32" s="429">
        <f>+SUM(D32:I32)</f>
        <v>6141.8632132417761</v>
      </c>
      <c r="K32" s="429">
        <f>+'RAW by Sector-Ann A-B'!H38</f>
        <v>2059.1568110445783</v>
      </c>
      <c r="L32" s="166"/>
      <c r="N32" s="303"/>
      <c r="O32" s="303"/>
      <c r="P32" s="303"/>
      <c r="Q32" s="303"/>
      <c r="R32" s="303"/>
      <c r="S32" s="303"/>
      <c r="T32" s="303"/>
      <c r="U32" s="130"/>
      <c r="V32" s="130"/>
      <c r="W32" s="130"/>
      <c r="X32" s="130"/>
      <c r="Y32" s="130"/>
      <c r="Z32" s="130"/>
      <c r="AA32" s="130"/>
      <c r="AB32" s="130"/>
    </row>
    <row r="33" spans="1:28" s="122" customFormat="1" ht="17.100000000000001" customHeight="1">
      <c r="A33" s="472"/>
      <c r="B33" s="452" t="s">
        <v>7</v>
      </c>
      <c r="C33" s="453"/>
      <c r="D33" s="304">
        <f>+'RAW by Sector-Ann A-B'!B39</f>
        <v>801.30384269168883</v>
      </c>
      <c r="E33" s="131">
        <f>+'RAW by Sector-Ann A-B'!C39</f>
        <v>0</v>
      </c>
      <c r="F33" s="304">
        <f>+'RAW by Sector-Ann A-B'!D39</f>
        <v>2313.9847766122898</v>
      </c>
      <c r="G33" s="304">
        <f>+'RAW by Sector-Ann A-B'!E39</f>
        <v>14.009352168972264</v>
      </c>
      <c r="H33" s="429">
        <f>+'RAW by Sector-Ann A-B'!F39</f>
        <v>2.3724022903000006</v>
      </c>
      <c r="I33" s="304">
        <f>+'RAW by Sector-Ann A-B'!G39</f>
        <v>1140.6741143301288</v>
      </c>
      <c r="J33" s="429">
        <f t="shared" ref="J33:J39" si="1">+SUM(D33:I33)</f>
        <v>4272.3444880933803</v>
      </c>
      <c r="K33" s="429">
        <f>+'RAW by Sector-Ann A-B'!H39</f>
        <v>-329.36365985650002</v>
      </c>
      <c r="L33" s="166"/>
      <c r="M33" s="120"/>
      <c r="N33" s="299"/>
      <c r="O33" s="299"/>
      <c r="P33" s="299"/>
      <c r="Q33" s="299"/>
      <c r="R33" s="299"/>
      <c r="S33" s="299"/>
      <c r="T33" s="299"/>
      <c r="U33" s="130"/>
      <c r="V33" s="130"/>
      <c r="W33" s="130"/>
      <c r="X33" s="130"/>
      <c r="Y33" s="130"/>
      <c r="Z33" s="130"/>
      <c r="AA33" s="130"/>
      <c r="AB33" s="130"/>
    </row>
    <row r="34" spans="1:28" s="122" customFormat="1" ht="17.100000000000001" customHeight="1">
      <c r="A34" s="472"/>
      <c r="B34" s="452" t="s">
        <v>8</v>
      </c>
      <c r="C34" s="453"/>
      <c r="D34" s="304">
        <f>+'RAW by Sector-Ann A-B'!B40</f>
        <v>1330.3455760375239</v>
      </c>
      <c r="E34" s="429">
        <f>+'RAW by Sector-Ann A-B'!C40</f>
        <v>153.05957495889004</v>
      </c>
      <c r="F34" s="429">
        <f>+'RAW by Sector-Ann A-B'!D40</f>
        <v>1037.2385198744171</v>
      </c>
      <c r="G34" s="429">
        <f>+'RAW by Sector-Ann A-B'!E40</f>
        <v>1501.2710693244514</v>
      </c>
      <c r="H34" s="429">
        <f>+'RAW by Sector-Ann A-B'!F40</f>
        <v>4019.1987366841317</v>
      </c>
      <c r="I34" s="429">
        <f>+'RAW by Sector-Ann A-B'!G40</f>
        <v>7236.1229652593747</v>
      </c>
      <c r="J34" s="429">
        <f t="shared" si="1"/>
        <v>15277.23644213879</v>
      </c>
      <c r="K34" s="429">
        <f>+'RAW by Sector-Ann A-B'!H40</f>
        <v>1822.5114795813802</v>
      </c>
      <c r="L34" s="166"/>
      <c r="M34" s="120"/>
      <c r="N34" s="299"/>
      <c r="O34" s="299"/>
      <c r="P34" s="299"/>
      <c r="Q34" s="299"/>
      <c r="R34" s="299"/>
      <c r="S34" s="299"/>
      <c r="T34" s="299"/>
      <c r="U34" s="130"/>
      <c r="V34" s="130"/>
      <c r="W34" s="130"/>
      <c r="X34" s="130"/>
      <c r="Y34" s="130"/>
      <c r="Z34" s="130"/>
      <c r="AA34" s="130"/>
      <c r="AB34" s="130"/>
    </row>
    <row r="35" spans="1:28" s="122" customFormat="1" ht="17.100000000000001" customHeight="1">
      <c r="A35" s="472"/>
      <c r="B35" s="452" t="s">
        <v>9</v>
      </c>
      <c r="C35" s="453"/>
      <c r="D35" s="304">
        <f>+'RAW by Sector-Ann A-B'!B41</f>
        <v>60.535167220735943</v>
      </c>
      <c r="E35" s="429">
        <f>+'RAW by Sector-Ann A-B'!C41</f>
        <v>82.967957317039975</v>
      </c>
      <c r="F35" s="429">
        <f>+'RAW by Sector-Ann A-B'!D41</f>
        <v>1014.463266274489</v>
      </c>
      <c r="G35" s="429">
        <f>+'RAW by Sector-Ann A-B'!E41</f>
        <v>1229.8394335904998</v>
      </c>
      <c r="H35" s="429">
        <f>+'RAW by Sector-Ann A-B'!F41</f>
        <v>536.48943347912962</v>
      </c>
      <c r="I35" s="429">
        <f>+'RAW by Sector-Ann A-B'!G41</f>
        <v>3592.2724951005594</v>
      </c>
      <c r="J35" s="429">
        <f t="shared" si="1"/>
        <v>6516.5677529824534</v>
      </c>
      <c r="K35" s="429">
        <f>+'RAW by Sector-Ann A-B'!H41</f>
        <v>653.71226731048284</v>
      </c>
      <c r="L35" s="166"/>
      <c r="M35" s="120"/>
      <c r="N35" s="299"/>
      <c r="O35" s="299"/>
      <c r="P35" s="299"/>
      <c r="Q35" s="299"/>
      <c r="R35" s="299"/>
      <c r="S35" s="299"/>
      <c r="T35" s="299"/>
      <c r="U35" s="130"/>
      <c r="V35" s="130"/>
      <c r="W35" s="130"/>
      <c r="X35" s="130"/>
      <c r="Y35" s="130"/>
      <c r="Z35" s="130"/>
      <c r="AA35" s="130"/>
      <c r="AB35" s="130"/>
    </row>
    <row r="36" spans="1:28" s="122" customFormat="1" ht="17.100000000000001" customHeight="1">
      <c r="A36" s="472"/>
      <c r="B36" s="452" t="s">
        <v>10</v>
      </c>
      <c r="C36" s="453"/>
      <c r="D36" s="158">
        <f>+'RAW by Sector-Ann A-B'!B42</f>
        <v>120.21382673520573</v>
      </c>
      <c r="E36" s="429">
        <f>+'RAW by Sector-Ann A-B'!C42</f>
        <v>5.4248664432000009</v>
      </c>
      <c r="F36" s="429">
        <f>+'RAW by Sector-Ann A-B'!D42</f>
        <v>6279.6106460231986</v>
      </c>
      <c r="G36" s="429">
        <f>+'RAW by Sector-Ann A-B'!E42</f>
        <v>2415.5164698140534</v>
      </c>
      <c r="H36" s="429">
        <f>+'RAW by Sector-Ann A-B'!F42</f>
        <v>0</v>
      </c>
      <c r="I36" s="429">
        <f>+'RAW by Sector-Ann A-B'!G42</f>
        <v>0</v>
      </c>
      <c r="J36" s="429">
        <f t="shared" si="1"/>
        <v>8820.7658090156583</v>
      </c>
      <c r="K36" s="429">
        <f>+'RAW by Sector-Ann A-B'!H42</f>
        <v>7120.5497380257029</v>
      </c>
      <c r="L36" s="166"/>
      <c r="M36" s="120"/>
      <c r="N36" s="299"/>
      <c r="O36" s="299"/>
      <c r="P36" s="299"/>
      <c r="Q36" s="299"/>
      <c r="R36" s="299"/>
      <c r="S36" s="299"/>
      <c r="T36" s="299"/>
      <c r="U36" s="130"/>
      <c r="V36" s="130"/>
      <c r="W36" s="130"/>
      <c r="X36" s="130"/>
      <c r="Y36" s="130"/>
      <c r="Z36" s="130"/>
      <c r="AA36" s="130"/>
      <c r="AB36" s="130"/>
    </row>
    <row r="37" spans="1:28" s="122" customFormat="1" ht="17.100000000000001" customHeight="1">
      <c r="A37" s="472"/>
      <c r="B37" s="452" t="s">
        <v>11</v>
      </c>
      <c r="C37" s="453"/>
      <c r="D37" s="304">
        <f>+'RAW by Sector-Ann A-B'!B43</f>
        <v>456.12056919374999</v>
      </c>
      <c r="E37" s="429">
        <f>+'RAW by Sector-Ann A-B'!C43</f>
        <v>0.12466470725999999</v>
      </c>
      <c r="F37" s="429">
        <f>+'RAW by Sector-Ann A-B'!D43</f>
        <v>3151.3935347647648</v>
      </c>
      <c r="G37" s="429">
        <f>+'RAW by Sector-Ann A-B'!E43</f>
        <v>1032.3606625000643</v>
      </c>
      <c r="H37" s="429">
        <f>+'RAW by Sector-Ann A-B'!F43</f>
        <v>0</v>
      </c>
      <c r="I37" s="429">
        <f>+'RAW by Sector-Ann A-B'!G43</f>
        <v>0</v>
      </c>
      <c r="J37" s="429">
        <f t="shared" si="1"/>
        <v>4639.9994311658393</v>
      </c>
      <c r="K37" s="429">
        <f>+'RAW by Sector-Ann A-B'!H43</f>
        <v>0</v>
      </c>
      <c r="L37" s="166"/>
      <c r="M37" s="120"/>
      <c r="N37" s="299"/>
      <c r="O37" s="299"/>
      <c r="P37" s="299"/>
      <c r="Q37" s="299"/>
      <c r="R37" s="299"/>
      <c r="S37" s="299"/>
      <c r="T37" s="299"/>
      <c r="U37" s="130"/>
      <c r="V37" s="130"/>
      <c r="W37" s="130"/>
      <c r="X37" s="130"/>
      <c r="Y37" s="130"/>
      <c r="Z37" s="130"/>
      <c r="AA37" s="130"/>
      <c r="AB37" s="130"/>
    </row>
    <row r="38" spans="1:28" s="122" customFormat="1" ht="17.100000000000001" customHeight="1">
      <c r="A38" s="472"/>
      <c r="B38" s="452" t="s">
        <v>13</v>
      </c>
      <c r="C38" s="453"/>
      <c r="D38" s="304">
        <f>+'RAW by Sector-Ann A-B'!B44</f>
        <v>25.071776073799811</v>
      </c>
      <c r="E38" s="429">
        <f>+'RAW by Sector-Ann A-B'!C44</f>
        <v>4336.7062807327202</v>
      </c>
      <c r="F38" s="429">
        <f>+'RAW by Sector-Ann A-B'!D44</f>
        <v>1603.215285689962</v>
      </c>
      <c r="G38" s="429">
        <f>+'RAW by Sector-Ann A-B'!E44</f>
        <v>232.16746330559886</v>
      </c>
      <c r="H38" s="429">
        <f>+'RAW by Sector-Ann A-B'!F44</f>
        <v>3455.597024670295</v>
      </c>
      <c r="I38" s="429">
        <f>+'RAW by Sector-Ann A-B'!G44</f>
        <v>0</v>
      </c>
      <c r="J38" s="429">
        <f t="shared" si="1"/>
        <v>9652.7578304723756</v>
      </c>
      <c r="K38" s="131">
        <f>+'RAW by Sector-Ann A-B'!H44</f>
        <v>0</v>
      </c>
      <c r="L38" s="166"/>
      <c r="M38" s="120"/>
      <c r="N38" s="299"/>
      <c r="O38" s="299"/>
      <c r="P38" s="299"/>
      <c r="Q38" s="299"/>
      <c r="R38" s="299"/>
      <c r="S38" s="299"/>
      <c r="T38" s="299"/>
      <c r="U38" s="130"/>
      <c r="V38" s="130"/>
      <c r="W38" s="130"/>
      <c r="X38" s="130"/>
      <c r="Y38" s="130"/>
      <c r="Z38" s="130"/>
      <c r="AA38" s="130"/>
      <c r="AB38" s="130"/>
    </row>
    <row r="39" spans="1:28" s="122" customFormat="1" ht="17.100000000000001" customHeight="1">
      <c r="A39" s="301"/>
      <c r="B39" s="452" t="s">
        <v>16</v>
      </c>
      <c r="C39" s="453"/>
      <c r="D39" s="305">
        <f>+'RAW by Sector-Ann A-B'!B45</f>
        <v>4305.0721953569837</v>
      </c>
      <c r="E39" s="305">
        <f>+'RAW by Sector-Ann A-B'!C45</f>
        <v>4995.6571021059799</v>
      </c>
      <c r="F39" s="305">
        <f>+'RAW by Sector-Ann A-B'!D45</f>
        <v>18153.052146735619</v>
      </c>
      <c r="G39" s="305">
        <f>+'RAW by Sector-Ann A-B'!E45</f>
        <v>7885.0263510977675</v>
      </c>
      <c r="H39" s="305">
        <f>+'RAW by Sector-Ann A-B'!F45</f>
        <v>8013.6575971238562</v>
      </c>
      <c r="I39" s="305">
        <f>+'RAW by Sector-Ann A-B'!G45</f>
        <v>11969.069574690064</v>
      </c>
      <c r="J39" s="134">
        <f t="shared" si="1"/>
        <v>55321.534967110274</v>
      </c>
      <c r="K39" s="134">
        <f>+'RAW by Sector-Ann A-B'!H45</f>
        <v>11326.566636105645</v>
      </c>
      <c r="L39" s="166"/>
      <c r="M39" s="120"/>
      <c r="N39" s="299"/>
      <c r="O39" s="299"/>
      <c r="P39" s="299"/>
      <c r="Q39" s="299"/>
      <c r="R39" s="299"/>
      <c r="S39" s="299"/>
      <c r="T39" s="299"/>
      <c r="U39" s="130"/>
      <c r="V39" s="130"/>
      <c r="W39" s="130"/>
      <c r="X39" s="130"/>
      <c r="Y39" s="130"/>
      <c r="Z39" s="130"/>
      <c r="AA39" s="130"/>
      <c r="AB39" s="130"/>
    </row>
    <row r="40" spans="1:28" s="157" customFormat="1" ht="18" customHeight="1">
      <c r="J40" s="155"/>
    </row>
    <row r="41" spans="1:28" s="123" customFormat="1" ht="18" customHeight="1">
      <c r="B41" s="191"/>
      <c r="C41" s="162"/>
      <c r="D41" s="464" t="s">
        <v>103</v>
      </c>
      <c r="E41" s="464"/>
      <c r="F41" s="464"/>
      <c r="G41" s="464"/>
      <c r="H41" s="464"/>
      <c r="I41" s="464"/>
      <c r="J41" s="464"/>
      <c r="K41" s="464"/>
      <c r="O41" s="122" t="s">
        <v>107</v>
      </c>
      <c r="P41" s="412">
        <f ca="1">NOW()</f>
        <v>44383.44200451389</v>
      </c>
    </row>
    <row r="42" spans="1:28" ht="18" customHeight="1">
      <c r="A42" s="123"/>
      <c r="B42" s="191"/>
      <c r="C42" s="193"/>
      <c r="D42" s="464" t="s">
        <v>4</v>
      </c>
      <c r="E42" s="464"/>
      <c r="F42" s="464"/>
      <c r="G42" s="464"/>
      <c r="H42" s="464"/>
      <c r="I42" s="464"/>
      <c r="J42" s="464"/>
      <c r="K42" s="464"/>
      <c r="L42" s="298"/>
      <c r="O42" s="122"/>
      <c r="P42" s="122" t="s">
        <v>108</v>
      </c>
    </row>
    <row r="43" spans="1:28" s="122" customFormat="1" ht="20.100000000000001" customHeight="1">
      <c r="A43" s="301"/>
      <c r="B43" s="538" t="s">
        <v>94</v>
      </c>
      <c r="C43" s="538"/>
      <c r="D43" s="194" t="s">
        <v>6</v>
      </c>
      <c r="E43" s="194" t="s">
        <v>7</v>
      </c>
      <c r="F43" s="194" t="s">
        <v>8</v>
      </c>
      <c r="G43" s="194" t="s">
        <v>9</v>
      </c>
      <c r="H43" s="194" t="s">
        <v>10</v>
      </c>
      <c r="I43" s="194" t="s">
        <v>11</v>
      </c>
      <c r="J43" s="163" t="s">
        <v>12</v>
      </c>
      <c r="K43" s="195" t="s">
        <v>13</v>
      </c>
      <c r="L43" s="302"/>
      <c r="M43" s="120"/>
    </row>
    <row r="44" spans="1:28" s="122" customFormat="1" ht="17.100000000000001" customHeight="1">
      <c r="A44" s="472"/>
      <c r="B44" s="452" t="s">
        <v>6</v>
      </c>
      <c r="C44" s="453"/>
      <c r="D44" s="429">
        <f>+'RAW by Sector-Ann A-B'!B72</f>
        <v>1543.3703162312549</v>
      </c>
      <c r="E44" s="429">
        <f>+'RAW by Sector-Ann A-B'!C72</f>
        <v>420.74013590585002</v>
      </c>
      <c r="F44" s="429">
        <f>+'RAW by Sector-Ann A-B'!D72</f>
        <v>2724.3302930595805</v>
      </c>
      <c r="G44" s="429">
        <f>+'RAW by Sector-Ann A-B'!E72</f>
        <v>1502.6615688357001</v>
      </c>
      <c r="H44" s="429">
        <f>+'RAW by Sector-Ann A-B'!F72</f>
        <v>0</v>
      </c>
      <c r="I44" s="429">
        <f>+'RAW by Sector-Ann A-B'!G72</f>
        <v>0</v>
      </c>
      <c r="J44" s="429">
        <f>+SUM(D44:I44)</f>
        <v>6191.102314032385</v>
      </c>
      <c r="K44" s="429">
        <f>+'RAW by Sector-Ann A-B'!H72</f>
        <v>2110.3463922850669</v>
      </c>
      <c r="L44" s="166"/>
      <c r="M44" s="120"/>
      <c r="N44" s="299"/>
      <c r="O44" s="299"/>
      <c r="P44" s="299"/>
      <c r="Q44" s="299"/>
      <c r="R44" s="299"/>
      <c r="S44" s="299"/>
      <c r="T44" s="299"/>
      <c r="U44" s="130"/>
      <c r="V44" s="130"/>
      <c r="W44" s="130"/>
      <c r="X44" s="130"/>
      <c r="Y44" s="130"/>
      <c r="Z44" s="130"/>
      <c r="AA44" s="130"/>
      <c r="AB44" s="130"/>
    </row>
    <row r="45" spans="1:28" s="122" customFormat="1" ht="17.100000000000001" customHeight="1">
      <c r="A45" s="472"/>
      <c r="B45" s="452" t="s">
        <v>7</v>
      </c>
      <c r="C45" s="453"/>
      <c r="D45" s="304">
        <f>+'RAW by Sector-Ann A-B'!B73</f>
        <v>643.55524878434505</v>
      </c>
      <c r="E45" s="131">
        <f>+'RAW by Sector-Ann A-B'!C73</f>
        <v>0</v>
      </c>
      <c r="F45" s="304">
        <f>+'RAW by Sector-Ann A-B'!D73</f>
        <v>2476.7378690423702</v>
      </c>
      <c r="G45" s="304">
        <f>+'RAW by Sector-Ann A-B'!E73</f>
        <v>14.620152616654975</v>
      </c>
      <c r="H45" s="429">
        <f>+'RAW by Sector-Ann A-B'!F73</f>
        <v>2.3510474019100003</v>
      </c>
      <c r="I45" s="304">
        <f>+'RAW by Sector-Ann A-B'!G73</f>
        <v>1137.9981768017201</v>
      </c>
      <c r="J45" s="429">
        <f t="shared" ref="J45:J51" si="2">+SUM(D45:I45)</f>
        <v>4275.2624946470005</v>
      </c>
      <c r="K45" s="429">
        <f>+'RAW by Sector-Ann A-B'!H73</f>
        <v>-333.60373501131005</v>
      </c>
      <c r="L45" s="166"/>
      <c r="M45" s="120"/>
      <c r="N45" s="299"/>
      <c r="O45" s="299"/>
      <c r="P45" s="299"/>
      <c r="Q45" s="299"/>
      <c r="R45" s="299"/>
      <c r="S45" s="299"/>
      <c r="T45" s="299"/>
      <c r="U45" s="130"/>
      <c r="V45" s="130"/>
      <c r="W45" s="130"/>
      <c r="X45" s="130"/>
      <c r="Y45" s="130"/>
      <c r="Z45" s="130"/>
      <c r="AA45" s="130"/>
      <c r="AB45" s="130"/>
    </row>
    <row r="46" spans="1:28" s="122" customFormat="1" ht="17.100000000000001" customHeight="1">
      <c r="A46" s="472"/>
      <c r="B46" s="452" t="s">
        <v>8</v>
      </c>
      <c r="C46" s="453"/>
      <c r="D46" s="304">
        <f>+'RAW by Sector-Ann A-B'!B74</f>
        <v>1305.1959726408302</v>
      </c>
      <c r="E46" s="429">
        <f>+'RAW by Sector-Ann A-B'!C74</f>
        <v>100.12312336056002</v>
      </c>
      <c r="F46" s="429">
        <f>+'RAW by Sector-Ann A-B'!D74</f>
        <v>1289.7926362297915</v>
      </c>
      <c r="G46" s="429">
        <f>+'RAW by Sector-Ann A-B'!E74</f>
        <v>1501.3279938970177</v>
      </c>
      <c r="H46" s="429">
        <f>+'RAW by Sector-Ann A-B'!F74</f>
        <v>4135.9404111039803</v>
      </c>
      <c r="I46" s="429">
        <f>+'RAW by Sector-Ann A-B'!G74</f>
        <v>7442.3177436539418</v>
      </c>
      <c r="J46" s="429">
        <f t="shared" si="2"/>
        <v>15774.69788088612</v>
      </c>
      <c r="K46" s="429">
        <f>+'RAW by Sector-Ann A-B'!H74</f>
        <v>1958.7411535197798</v>
      </c>
      <c r="L46" s="166"/>
      <c r="N46" s="303"/>
      <c r="O46" s="303"/>
      <c r="P46" s="303"/>
      <c r="Q46" s="303"/>
      <c r="R46" s="303"/>
      <c r="S46" s="303"/>
      <c r="T46" s="303"/>
      <c r="U46" s="130"/>
      <c r="V46" s="130"/>
      <c r="W46" s="130"/>
      <c r="X46" s="130"/>
      <c r="Y46" s="130"/>
      <c r="Z46" s="130"/>
      <c r="AA46" s="130"/>
      <c r="AB46" s="130"/>
    </row>
    <row r="47" spans="1:28" s="122" customFormat="1" ht="17.100000000000001" customHeight="1">
      <c r="A47" s="472"/>
      <c r="B47" s="452" t="s">
        <v>9</v>
      </c>
      <c r="C47" s="453"/>
      <c r="D47" s="304">
        <f>+'RAW by Sector-Ann A-B'!B75</f>
        <v>55.438458613930472</v>
      </c>
      <c r="E47" s="429">
        <f>+'RAW by Sector-Ann A-B'!C75</f>
        <v>82.749231628719997</v>
      </c>
      <c r="F47" s="429">
        <f>+'RAW by Sector-Ann A-B'!D75</f>
        <v>1059.3268389886873</v>
      </c>
      <c r="G47" s="429">
        <f>+'RAW by Sector-Ann A-B'!E75</f>
        <v>1232.5909493653471</v>
      </c>
      <c r="H47" s="429">
        <f>+'RAW by Sector-Ann A-B'!F75</f>
        <v>544.67012212619557</v>
      </c>
      <c r="I47" s="429">
        <f>+'RAW by Sector-Ann A-B'!G75</f>
        <v>3661.2966572262253</v>
      </c>
      <c r="J47" s="429">
        <f t="shared" si="2"/>
        <v>6636.0722579491057</v>
      </c>
      <c r="K47" s="429">
        <f>+'RAW by Sector-Ann A-B'!H75</f>
        <v>640.41711864918057</v>
      </c>
      <c r="L47" s="166"/>
      <c r="M47" s="120"/>
      <c r="N47" s="299"/>
      <c r="O47" s="299"/>
      <c r="P47" s="299"/>
      <c r="Q47" s="299"/>
      <c r="R47" s="299"/>
      <c r="S47" s="299"/>
      <c r="T47" s="299"/>
      <c r="U47" s="130"/>
      <c r="V47" s="130"/>
      <c r="W47" s="130"/>
      <c r="X47" s="130"/>
      <c r="Y47" s="130"/>
      <c r="Z47" s="130"/>
      <c r="AA47" s="130"/>
      <c r="AB47" s="130"/>
    </row>
    <row r="48" spans="1:28" s="122" customFormat="1" ht="17.100000000000001" customHeight="1">
      <c r="A48" s="472"/>
      <c r="B48" s="452" t="s">
        <v>10</v>
      </c>
      <c r="C48" s="453"/>
      <c r="D48" s="158">
        <f>+'RAW by Sector-Ann A-B'!B76</f>
        <v>127.84405380584003</v>
      </c>
      <c r="E48" s="429">
        <f>+'RAW by Sector-Ann A-B'!C76</f>
        <v>5.2669007400700005</v>
      </c>
      <c r="F48" s="429">
        <f>+'RAW by Sector-Ann A-B'!D76</f>
        <v>6359.4050744908081</v>
      </c>
      <c r="G48" s="429">
        <f>+'RAW by Sector-Ann A-B'!E76</f>
        <v>2453.3554377129026</v>
      </c>
      <c r="H48" s="429">
        <f>+'RAW by Sector-Ann A-B'!F76</f>
        <v>0</v>
      </c>
      <c r="I48" s="429">
        <f>+'RAW by Sector-Ann A-B'!G76</f>
        <v>0</v>
      </c>
      <c r="J48" s="429">
        <f t="shared" si="2"/>
        <v>8945.8714667496206</v>
      </c>
      <c r="K48" s="429">
        <f>+'RAW by Sector-Ann A-B'!H76</f>
        <v>7054.8400273042398</v>
      </c>
      <c r="L48" s="166"/>
      <c r="M48" s="120"/>
      <c r="N48" s="299"/>
      <c r="O48" s="299"/>
      <c r="P48" s="299"/>
      <c r="Q48" s="299"/>
      <c r="R48" s="299"/>
      <c r="S48" s="299"/>
      <c r="T48" s="299"/>
      <c r="U48" s="130"/>
      <c r="V48" s="130"/>
      <c r="W48" s="130"/>
      <c r="X48" s="130"/>
      <c r="Y48" s="130"/>
      <c r="Z48" s="130"/>
      <c r="AA48" s="130"/>
      <c r="AB48" s="130"/>
    </row>
    <row r="49" spans="1:28" s="122" customFormat="1" ht="17.100000000000001" customHeight="1">
      <c r="A49" s="472"/>
      <c r="B49" s="452" t="s">
        <v>11</v>
      </c>
      <c r="C49" s="453"/>
      <c r="D49" s="304">
        <f>+'RAW by Sector-Ann A-B'!B77</f>
        <v>474.62346754682505</v>
      </c>
      <c r="E49" s="429">
        <f>+'RAW by Sector-Ann A-B'!C77</f>
        <v>0.14971439412999998</v>
      </c>
      <c r="F49" s="429">
        <f>+'RAW by Sector-Ann A-B'!D77</f>
        <v>3243.5567877169915</v>
      </c>
      <c r="G49" s="429">
        <f>+'RAW by Sector-Ann A-B'!E77</f>
        <v>1070.8875216553579</v>
      </c>
      <c r="H49" s="429">
        <f>+'RAW by Sector-Ann A-B'!F77</f>
        <v>0</v>
      </c>
      <c r="I49" s="429">
        <f>+'RAW by Sector-Ann A-B'!G77</f>
        <v>0</v>
      </c>
      <c r="J49" s="429">
        <f t="shared" si="2"/>
        <v>4789.217491313304</v>
      </c>
      <c r="K49" s="429">
        <f>+'RAW by Sector-Ann A-B'!H77</f>
        <v>0</v>
      </c>
      <c r="L49" s="166"/>
      <c r="M49" s="120"/>
      <c r="N49" s="299"/>
      <c r="O49" s="299"/>
      <c r="P49" s="299"/>
      <c r="Q49" s="299"/>
      <c r="R49" s="299"/>
      <c r="S49" s="299"/>
      <c r="T49" s="299"/>
      <c r="U49" s="130"/>
      <c r="V49" s="130"/>
      <c r="W49" s="130"/>
      <c r="X49" s="130"/>
      <c r="Y49" s="130"/>
      <c r="Z49" s="130"/>
      <c r="AA49" s="130"/>
      <c r="AB49" s="130"/>
    </row>
    <row r="50" spans="1:28" s="122" customFormat="1" ht="17.100000000000001" customHeight="1">
      <c r="A50" s="472"/>
      <c r="B50" s="452" t="s">
        <v>13</v>
      </c>
      <c r="C50" s="453"/>
      <c r="D50" s="304">
        <f>+'RAW by Sector-Ann A-B'!B78</f>
        <v>27.327792859428044</v>
      </c>
      <c r="E50" s="429">
        <f>+'RAW by Sector-Ann A-B'!C78</f>
        <v>4418.7641659296296</v>
      </c>
      <c r="F50" s="429">
        <f>+'RAW by Sector-Ann A-B'!D78</f>
        <v>1710.9664623055066</v>
      </c>
      <c r="G50" s="429">
        <f>+'RAW by Sector-Ann A-B'!E78</f>
        <v>248.81524410873419</v>
      </c>
      <c r="H50" s="429">
        <f>+'RAW by Sector-Ann A-B'!F78</f>
        <v>3561.83290160662</v>
      </c>
      <c r="I50" s="429">
        <f>+'RAW by Sector-Ann A-B'!G78</f>
        <v>0</v>
      </c>
      <c r="J50" s="429">
        <f t="shared" si="2"/>
        <v>9967.7065668099185</v>
      </c>
      <c r="K50" s="131">
        <f>+'RAW by Sector-Ann A-B'!H78</f>
        <v>0</v>
      </c>
      <c r="L50" s="166"/>
      <c r="M50" s="120"/>
      <c r="N50" s="299"/>
      <c r="O50" s="299"/>
      <c r="P50" s="299"/>
      <c r="Q50" s="299"/>
      <c r="R50" s="299"/>
      <c r="S50" s="299"/>
      <c r="T50" s="299"/>
      <c r="U50" s="130"/>
      <c r="V50" s="130"/>
      <c r="W50" s="130"/>
      <c r="X50" s="130"/>
      <c r="Y50" s="130"/>
      <c r="Z50" s="130"/>
      <c r="AA50" s="130"/>
      <c r="AB50" s="130"/>
    </row>
    <row r="51" spans="1:28" s="122" customFormat="1" ht="17.100000000000001" customHeight="1">
      <c r="A51" s="133"/>
      <c r="B51" s="452" t="s">
        <v>16</v>
      </c>
      <c r="C51" s="453"/>
      <c r="D51" s="305">
        <f>+'RAW by Sector-Ann A-B'!B79</f>
        <v>4177.3553104824541</v>
      </c>
      <c r="E51" s="305">
        <f>+'RAW by Sector-Ann A-B'!C79</f>
        <v>5027.7932719589598</v>
      </c>
      <c r="F51" s="305">
        <f>+'RAW by Sector-Ann A-B'!D79</f>
        <v>18864.115961833737</v>
      </c>
      <c r="G51" s="305">
        <f>+'RAW by Sector-Ann A-B'!E79</f>
        <v>8024.258868191715</v>
      </c>
      <c r="H51" s="305">
        <f>+'RAW by Sector-Ann A-B'!F79</f>
        <v>8244.7944822387071</v>
      </c>
      <c r="I51" s="305">
        <f>+'RAW by Sector-Ann A-B'!G79</f>
        <v>12241.612577681886</v>
      </c>
      <c r="J51" s="134">
        <f t="shared" si="2"/>
        <v>56579.930472387459</v>
      </c>
      <c r="K51" s="134">
        <f>+'RAW by Sector-Ann A-B'!H79</f>
        <v>11430.740956746957</v>
      </c>
      <c r="L51" s="166"/>
      <c r="M51" s="120"/>
      <c r="N51" s="299"/>
      <c r="O51" s="299"/>
      <c r="P51" s="299"/>
      <c r="Q51" s="299"/>
      <c r="R51" s="299"/>
      <c r="S51" s="299"/>
      <c r="T51" s="299"/>
      <c r="U51" s="130"/>
      <c r="V51" s="130"/>
      <c r="W51" s="130"/>
      <c r="X51" s="130"/>
      <c r="Y51" s="130"/>
      <c r="Z51" s="130"/>
      <c r="AA51" s="130"/>
      <c r="AB51" s="130"/>
    </row>
    <row r="52" spans="1:28" s="123" customFormat="1">
      <c r="J52" s="155"/>
    </row>
    <row r="53" spans="1:28" ht="18" customHeight="1">
      <c r="A53" s="123"/>
      <c r="B53" s="191"/>
      <c r="C53" s="162"/>
      <c r="D53" s="464" t="s">
        <v>14</v>
      </c>
      <c r="E53" s="464"/>
      <c r="F53" s="464"/>
      <c r="G53" s="464"/>
      <c r="H53" s="464"/>
      <c r="I53" s="464"/>
      <c r="J53" s="464"/>
      <c r="K53" s="464"/>
      <c r="L53" s="298"/>
      <c r="O53" s="122" t="s">
        <v>107</v>
      </c>
      <c r="P53" s="412">
        <f ca="1">NOW()</f>
        <v>44383.44200451389</v>
      </c>
    </row>
    <row r="54" spans="1:28" ht="18" customHeight="1">
      <c r="A54" s="123"/>
      <c r="B54" s="191"/>
      <c r="C54" s="193"/>
      <c r="D54" s="464" t="s">
        <v>4</v>
      </c>
      <c r="E54" s="464"/>
      <c r="F54" s="464"/>
      <c r="G54" s="464"/>
      <c r="H54" s="464"/>
      <c r="I54" s="464"/>
      <c r="J54" s="464"/>
      <c r="K54" s="464"/>
      <c r="L54" s="298"/>
      <c r="O54" s="122"/>
      <c r="P54" s="122" t="s">
        <v>108</v>
      </c>
    </row>
    <row r="55" spans="1:28" ht="20.100000000000001" customHeight="1">
      <c r="A55" s="123"/>
      <c r="B55" s="538" t="s">
        <v>94</v>
      </c>
      <c r="C55" s="538"/>
      <c r="D55" s="194" t="s">
        <v>6</v>
      </c>
      <c r="E55" s="194" t="s">
        <v>7</v>
      </c>
      <c r="F55" s="194" t="s">
        <v>8</v>
      </c>
      <c r="G55" s="194" t="s">
        <v>9</v>
      </c>
      <c r="H55" s="194" t="s">
        <v>10</v>
      </c>
      <c r="I55" s="194" t="s">
        <v>11</v>
      </c>
      <c r="J55" s="163" t="s">
        <v>12</v>
      </c>
      <c r="K55" s="195" t="s">
        <v>13</v>
      </c>
      <c r="L55" s="302"/>
    </row>
    <row r="56" spans="1:28" s="122" customFormat="1" ht="17.100000000000001" customHeight="1">
      <c r="A56" s="472"/>
      <c r="B56" s="452" t="s">
        <v>6</v>
      </c>
      <c r="C56" s="453"/>
      <c r="D56" s="429">
        <f>+'RAW by Sector-Ann A-B'!B106</f>
        <v>1571.3704461352902</v>
      </c>
      <c r="E56" s="429">
        <f>+'RAW by Sector-Ann A-B'!C106</f>
        <v>424.03860281852991</v>
      </c>
      <c r="F56" s="429">
        <f>+'RAW by Sector-Ann A-B'!D106</f>
        <v>2690.0772129256106</v>
      </c>
      <c r="G56" s="429">
        <f>+'RAW by Sector-Ann A-B'!E106</f>
        <v>1530.4791864461074</v>
      </c>
      <c r="H56" s="429">
        <f>+'RAW by Sector-Ann A-B'!F106</f>
        <v>0</v>
      </c>
      <c r="I56" s="429">
        <f>+'RAW by Sector-Ann A-B'!G106</f>
        <v>0</v>
      </c>
      <c r="J56" s="429">
        <f>+SUM(D56:I56)</f>
        <v>6215.9654483255381</v>
      </c>
      <c r="K56" s="429">
        <f>+'RAW by Sector-Ann A-B'!H106</f>
        <v>2093.6659587584641</v>
      </c>
      <c r="L56" s="166"/>
      <c r="M56" s="120"/>
      <c r="N56" s="299"/>
      <c r="O56" s="299"/>
      <c r="P56" s="299"/>
      <c r="Q56" s="299"/>
      <c r="R56" s="299"/>
      <c r="S56" s="299"/>
      <c r="T56" s="299"/>
      <c r="U56" s="130"/>
      <c r="V56" s="130"/>
      <c r="W56" s="130"/>
      <c r="X56" s="130"/>
      <c r="Y56" s="130"/>
      <c r="Z56" s="130"/>
      <c r="AA56" s="130"/>
      <c r="AB56" s="130"/>
    </row>
    <row r="57" spans="1:28" s="122" customFormat="1" ht="17.100000000000001" customHeight="1">
      <c r="A57" s="472"/>
      <c r="B57" s="452" t="s">
        <v>7</v>
      </c>
      <c r="C57" s="453"/>
      <c r="D57" s="304">
        <f>+'RAW by Sector-Ann A-B'!B107</f>
        <v>274.45227588645332</v>
      </c>
      <c r="E57" s="131">
        <f>+'RAW by Sector-Ann A-B'!C107</f>
        <v>0</v>
      </c>
      <c r="F57" s="304">
        <f>+'RAW by Sector-Ann A-B'!D107</f>
        <v>2704.1112242401159</v>
      </c>
      <c r="G57" s="304">
        <f>+'RAW by Sector-Ann A-B'!E107</f>
        <v>13.465219362288229</v>
      </c>
      <c r="H57" s="429">
        <f>+'RAW by Sector-Ann A-B'!F107</f>
        <v>2.0723848552200002</v>
      </c>
      <c r="I57" s="304">
        <f>+'RAW by Sector-Ann A-B'!G107</f>
        <v>1351.1655346656082</v>
      </c>
      <c r="J57" s="429">
        <f t="shared" ref="J57:J63" si="3">+SUM(D57:I57)</f>
        <v>4345.2666390096856</v>
      </c>
      <c r="K57" s="429">
        <f>+'RAW by Sector-Ann A-B'!H107</f>
        <v>-326.87509222819529</v>
      </c>
      <c r="L57" s="166"/>
      <c r="M57" s="120"/>
      <c r="N57" s="299"/>
      <c r="O57" s="299"/>
      <c r="P57" s="299"/>
      <c r="Q57" s="299"/>
      <c r="R57" s="299"/>
      <c r="S57" s="299"/>
      <c r="T57" s="299"/>
      <c r="U57" s="130"/>
      <c r="V57" s="130"/>
      <c r="W57" s="130"/>
      <c r="X57" s="130"/>
      <c r="Y57" s="130"/>
      <c r="Z57" s="130"/>
      <c r="AA57" s="130"/>
      <c r="AB57" s="130"/>
    </row>
    <row r="58" spans="1:28" s="122" customFormat="1" ht="17.100000000000001" customHeight="1">
      <c r="A58" s="472"/>
      <c r="B58" s="452" t="s">
        <v>8</v>
      </c>
      <c r="C58" s="453"/>
      <c r="D58" s="304">
        <f>+'RAW by Sector-Ann A-B'!B108</f>
        <v>1196.0062826168614</v>
      </c>
      <c r="E58" s="429">
        <f>+'RAW by Sector-Ann A-B'!C108</f>
        <v>51.381439575039998</v>
      </c>
      <c r="F58" s="429">
        <f>+'RAW by Sector-Ann A-B'!D108</f>
        <v>1285.4497144156751</v>
      </c>
      <c r="G58" s="429">
        <f>+'RAW by Sector-Ann A-B'!E108</f>
        <v>1520.0701013103862</v>
      </c>
      <c r="H58" s="429">
        <f>+'RAW by Sector-Ann A-B'!F108</f>
        <v>4424.7473758757942</v>
      </c>
      <c r="I58" s="429">
        <f>+'RAW by Sector-Ann A-B'!G108</f>
        <v>7762.2867356145462</v>
      </c>
      <c r="J58" s="429">
        <f t="shared" si="3"/>
        <v>16239.941649408305</v>
      </c>
      <c r="K58" s="429">
        <f>+'RAW by Sector-Ann A-B'!H108</f>
        <v>1934.5324057084331</v>
      </c>
      <c r="L58" s="166"/>
      <c r="M58" s="120"/>
      <c r="N58" s="299"/>
      <c r="O58" s="299"/>
      <c r="P58" s="299"/>
      <c r="Q58" s="299"/>
      <c r="R58" s="299"/>
      <c r="S58" s="299"/>
      <c r="T58" s="299"/>
      <c r="U58" s="130"/>
      <c r="V58" s="130"/>
      <c r="W58" s="130"/>
      <c r="X58" s="130"/>
      <c r="Y58" s="130"/>
      <c r="Z58" s="130"/>
      <c r="AA58" s="130"/>
      <c r="AB58" s="130"/>
    </row>
    <row r="59" spans="1:28" s="122" customFormat="1" ht="17.100000000000001" customHeight="1">
      <c r="A59" s="472"/>
      <c r="B59" s="452" t="s">
        <v>9</v>
      </c>
      <c r="C59" s="453"/>
      <c r="D59" s="304">
        <f>+'RAW by Sector-Ann A-B'!B109</f>
        <v>56.369177997322048</v>
      </c>
      <c r="E59" s="429">
        <f>+'RAW by Sector-Ann A-B'!C109</f>
        <v>84.384842278573004</v>
      </c>
      <c r="F59" s="429">
        <f>+'RAW by Sector-Ann A-B'!D109</f>
        <v>1118.2904144617044</v>
      </c>
      <c r="G59" s="429">
        <f>+'RAW by Sector-Ann A-B'!E109</f>
        <v>1247.6445445760774</v>
      </c>
      <c r="H59" s="429">
        <f>+'RAW by Sector-Ann A-B'!F109</f>
        <v>550.37682427680431</v>
      </c>
      <c r="I59" s="429">
        <f>+'RAW by Sector-Ann A-B'!G109</f>
        <v>3827.7701987101391</v>
      </c>
      <c r="J59" s="429">
        <f t="shared" si="3"/>
        <v>6884.8360023006207</v>
      </c>
      <c r="K59" s="429">
        <f>+'RAW by Sector-Ann A-B'!H109</f>
        <v>708.28419214111648</v>
      </c>
      <c r="L59" s="166"/>
      <c r="M59" s="120"/>
      <c r="N59" s="299"/>
      <c r="O59" s="299"/>
      <c r="P59" s="299"/>
      <c r="Q59" s="299"/>
      <c r="R59" s="299"/>
      <c r="S59" s="299"/>
      <c r="T59" s="299"/>
      <c r="U59" s="130"/>
      <c r="V59" s="130"/>
      <c r="W59" s="130"/>
      <c r="X59" s="130"/>
      <c r="Y59" s="130"/>
      <c r="Z59" s="130"/>
      <c r="AA59" s="130"/>
      <c r="AB59" s="130"/>
    </row>
    <row r="60" spans="1:28" s="122" customFormat="1" ht="17.100000000000001" customHeight="1">
      <c r="A60" s="472"/>
      <c r="B60" s="452" t="s">
        <v>10</v>
      </c>
      <c r="C60" s="453"/>
      <c r="D60" s="158">
        <f>+'RAW by Sector-Ann A-B'!B110</f>
        <v>137.58397334327987</v>
      </c>
      <c r="E60" s="429">
        <f>+'RAW by Sector-Ann A-B'!C110</f>
        <v>4.601078030430001</v>
      </c>
      <c r="F60" s="429">
        <f>+'RAW by Sector-Ann A-B'!D110</f>
        <v>6659.4841833935634</v>
      </c>
      <c r="G60" s="429">
        <f>+'RAW by Sector-Ann A-B'!E110</f>
        <v>2524.1850412092608</v>
      </c>
      <c r="H60" s="429">
        <f>+'RAW by Sector-Ann A-B'!F110</f>
        <v>64.457234999999997</v>
      </c>
      <c r="I60" s="429">
        <f>+'RAW by Sector-Ann A-B'!G110</f>
        <v>175.90004000000002</v>
      </c>
      <c r="J60" s="429">
        <f t="shared" si="3"/>
        <v>9566.2115509765335</v>
      </c>
      <c r="K60" s="429">
        <f>+'RAW by Sector-Ann A-B'!H110</f>
        <v>7095.690230086645</v>
      </c>
      <c r="L60" s="166"/>
      <c r="N60" s="303"/>
      <c r="O60" s="303"/>
      <c r="P60" s="303"/>
      <c r="Q60" s="303"/>
      <c r="R60" s="303"/>
      <c r="S60" s="303"/>
      <c r="T60" s="303"/>
      <c r="U60" s="130"/>
      <c r="V60" s="130"/>
      <c r="W60" s="130"/>
      <c r="X60" s="130"/>
      <c r="Y60" s="130"/>
      <c r="Z60" s="130"/>
      <c r="AA60" s="130"/>
      <c r="AB60" s="130"/>
    </row>
    <row r="61" spans="1:28" s="122" customFormat="1" ht="17.100000000000001" customHeight="1">
      <c r="A61" s="472"/>
      <c r="B61" s="452" t="s">
        <v>11</v>
      </c>
      <c r="C61" s="453"/>
      <c r="D61" s="304">
        <f>+'RAW by Sector-Ann A-B'!B111</f>
        <v>519.01472986097997</v>
      </c>
      <c r="E61" s="429">
        <f>+'RAW by Sector-Ann A-B'!C111</f>
        <v>9.1479826690000002E-2</v>
      </c>
      <c r="F61" s="429">
        <f>+'RAW by Sector-Ann A-B'!D111</f>
        <v>3365.0842494765661</v>
      </c>
      <c r="G61" s="429">
        <f>+'RAW by Sector-Ann A-B'!E111</f>
        <v>1097.7232392783849</v>
      </c>
      <c r="H61" s="429">
        <f>+'RAW by Sector-Ann A-B'!F111</f>
        <v>0</v>
      </c>
      <c r="I61" s="429">
        <f>+'RAW by Sector-Ann A-B'!G111</f>
        <v>0</v>
      </c>
      <c r="J61" s="429">
        <f t="shared" si="3"/>
        <v>4981.9136984426204</v>
      </c>
      <c r="K61" s="429">
        <f>+'RAW by Sector-Ann A-B'!H111</f>
        <v>0</v>
      </c>
      <c r="L61" s="166"/>
      <c r="M61" s="120"/>
      <c r="N61" s="299"/>
      <c r="O61" s="299"/>
      <c r="P61" s="299"/>
      <c r="Q61" s="299"/>
      <c r="R61" s="299"/>
      <c r="S61" s="299"/>
      <c r="T61" s="299"/>
      <c r="U61" s="130"/>
      <c r="V61" s="130"/>
      <c r="W61" s="130"/>
      <c r="X61" s="130"/>
      <c r="Y61" s="130"/>
      <c r="Z61" s="130"/>
      <c r="AA61" s="130"/>
      <c r="AB61" s="130"/>
    </row>
    <row r="62" spans="1:28" s="122" customFormat="1" ht="17.100000000000001" customHeight="1">
      <c r="A62" s="472"/>
      <c r="B62" s="452" t="s">
        <v>13</v>
      </c>
      <c r="C62" s="453"/>
      <c r="D62" s="304">
        <f>+'RAW by Sector-Ann A-B'!B112</f>
        <v>28.592662597318519</v>
      </c>
      <c r="E62" s="429">
        <f>+'RAW by Sector-Ann A-B'!C112</f>
        <v>4451.1096190560502</v>
      </c>
      <c r="F62" s="429">
        <f>+'RAW by Sector-Ann A-B'!D112</f>
        <v>1672.0170889334661</v>
      </c>
      <c r="G62" s="429">
        <f>+'RAW by Sector-Ann A-B'!E112</f>
        <v>272.52468180789589</v>
      </c>
      <c r="H62" s="429">
        <f>+'RAW by Sector-Ann A-B'!F112</f>
        <v>3536.8470391102669</v>
      </c>
      <c r="I62" s="429">
        <f>+'RAW by Sector-Ann A-B'!G112</f>
        <v>0</v>
      </c>
      <c r="J62" s="429">
        <f t="shared" si="3"/>
        <v>9961.0910915049972</v>
      </c>
      <c r="K62" s="131">
        <f>+'RAW by Sector-Ann A-B'!H112</f>
        <v>0</v>
      </c>
      <c r="L62" s="166"/>
      <c r="M62" s="120"/>
      <c r="N62" s="299"/>
      <c r="O62" s="299"/>
      <c r="P62" s="299"/>
      <c r="Q62" s="299"/>
      <c r="R62" s="299"/>
      <c r="S62" s="299"/>
      <c r="T62" s="299"/>
      <c r="U62" s="130"/>
      <c r="V62" s="130"/>
      <c r="W62" s="130"/>
      <c r="X62" s="130"/>
      <c r="Y62" s="130"/>
      <c r="Z62" s="130"/>
      <c r="AA62" s="130"/>
      <c r="AB62" s="130"/>
    </row>
    <row r="63" spans="1:28" s="122" customFormat="1" ht="17.100000000000001" customHeight="1">
      <c r="A63" s="133"/>
      <c r="B63" s="452" t="s">
        <v>16</v>
      </c>
      <c r="C63" s="453"/>
      <c r="D63" s="305">
        <f>+'RAW by Sector-Ann A-B'!B113</f>
        <v>3783.3895484375053</v>
      </c>
      <c r="E63" s="305">
        <f>+'RAW by Sector-Ann A-B'!C113</f>
        <v>5015.6070615853132</v>
      </c>
      <c r="F63" s="305">
        <f>+'RAW by Sector-Ann A-B'!D113</f>
        <v>19494.514087846703</v>
      </c>
      <c r="G63" s="305">
        <f>+'RAW by Sector-Ann A-B'!E113</f>
        <v>8206.092013990401</v>
      </c>
      <c r="H63" s="305">
        <f>+'RAW by Sector-Ann A-B'!F113</f>
        <v>8578.5008591180849</v>
      </c>
      <c r="I63" s="305">
        <f>+'RAW by Sector-Ann A-B'!G113</f>
        <v>13117.122508990295</v>
      </c>
      <c r="J63" s="134">
        <f t="shared" si="3"/>
        <v>58195.226079968306</v>
      </c>
      <c r="K63" s="134">
        <f>+'RAW by Sector-Ann A-B'!H113</f>
        <v>11505.297694466462</v>
      </c>
      <c r="L63" s="166"/>
      <c r="M63" s="120"/>
      <c r="N63" s="299"/>
      <c r="O63" s="299"/>
      <c r="P63" s="299"/>
      <c r="Q63" s="299"/>
      <c r="R63" s="299"/>
      <c r="S63" s="299"/>
      <c r="T63" s="299"/>
      <c r="U63" s="130"/>
      <c r="V63" s="130"/>
      <c r="W63" s="130"/>
      <c r="X63" s="130"/>
      <c r="Y63" s="130"/>
      <c r="Z63" s="130"/>
      <c r="AA63" s="130"/>
      <c r="AB63" s="130"/>
    </row>
    <row r="64" spans="1:28" s="157" customFormat="1" ht="12.75">
      <c r="A64" s="431"/>
      <c r="B64" s="207"/>
      <c r="C64" s="152"/>
      <c r="D64" s="153"/>
      <c r="E64" s="153"/>
      <c r="F64" s="153"/>
      <c r="G64" s="153"/>
      <c r="H64" s="153"/>
      <c r="I64" s="153"/>
      <c r="J64" s="153"/>
      <c r="K64" s="153"/>
      <c r="L64" s="153"/>
      <c r="N64" s="306"/>
      <c r="O64" s="306"/>
      <c r="P64" s="306"/>
      <c r="Q64" s="306"/>
      <c r="R64" s="306"/>
      <c r="S64" s="306"/>
      <c r="T64" s="306"/>
      <c r="U64" s="156"/>
      <c r="V64" s="156"/>
      <c r="W64" s="156"/>
      <c r="X64" s="156"/>
      <c r="Y64" s="156"/>
      <c r="Z64" s="156"/>
      <c r="AA64" s="156"/>
      <c r="AB64" s="156"/>
    </row>
    <row r="65" spans="1:29" s="157" customFormat="1">
      <c r="A65" s="431"/>
      <c r="B65" s="191"/>
      <c r="C65" s="162"/>
      <c r="D65" s="464" t="s">
        <v>98</v>
      </c>
      <c r="E65" s="464"/>
      <c r="F65" s="464"/>
      <c r="G65" s="464"/>
      <c r="H65" s="464"/>
      <c r="I65" s="464"/>
      <c r="J65" s="464"/>
      <c r="K65" s="464"/>
      <c r="L65" s="153"/>
      <c r="N65" s="306"/>
      <c r="O65" s="122" t="s">
        <v>107</v>
      </c>
      <c r="P65" s="412">
        <f ca="1">NOW()</f>
        <v>44383.44200451389</v>
      </c>
      <c r="Q65" s="306"/>
      <c r="R65" s="306"/>
      <c r="S65" s="306"/>
      <c r="T65" s="306"/>
      <c r="U65" s="156"/>
      <c r="V65" s="156"/>
      <c r="W65" s="156"/>
      <c r="X65" s="156"/>
      <c r="Y65" s="156"/>
      <c r="Z65" s="156"/>
      <c r="AA65" s="156"/>
      <c r="AB65" s="156"/>
    </row>
    <row r="66" spans="1:29" ht="18" customHeight="1">
      <c r="A66" s="123"/>
      <c r="B66" s="191"/>
      <c r="C66" s="193"/>
      <c r="D66" s="464" t="s">
        <v>4</v>
      </c>
      <c r="E66" s="464"/>
      <c r="F66" s="464"/>
      <c r="G66" s="464"/>
      <c r="H66" s="464"/>
      <c r="I66" s="464"/>
      <c r="J66" s="464"/>
      <c r="K66" s="464"/>
      <c r="L66" s="298"/>
      <c r="O66" s="122"/>
      <c r="P66" s="122" t="s">
        <v>108</v>
      </c>
    </row>
    <row r="67" spans="1:29" ht="20.100000000000001" customHeight="1">
      <c r="A67" s="123"/>
      <c r="B67" s="538" t="s">
        <v>94</v>
      </c>
      <c r="C67" s="538"/>
      <c r="D67" s="194" t="s">
        <v>6</v>
      </c>
      <c r="E67" s="194" t="s">
        <v>7</v>
      </c>
      <c r="F67" s="194" t="s">
        <v>8</v>
      </c>
      <c r="G67" s="194" t="s">
        <v>9</v>
      </c>
      <c r="H67" s="194" t="s">
        <v>10</v>
      </c>
      <c r="I67" s="194" t="s">
        <v>11</v>
      </c>
      <c r="J67" s="163" t="s">
        <v>12</v>
      </c>
      <c r="K67" s="195" t="s">
        <v>13</v>
      </c>
      <c r="L67" s="302"/>
    </row>
    <row r="68" spans="1:29" s="122" customFormat="1" ht="17.100000000000001" customHeight="1">
      <c r="A68" s="472"/>
      <c r="B68" s="452" t="s">
        <v>6</v>
      </c>
      <c r="C68" s="453"/>
      <c r="D68" s="429">
        <f>+'RAW by Sector-Ann A-B'!B140</f>
        <v>1600.3395238036683</v>
      </c>
      <c r="E68" s="429">
        <f>+'RAW by Sector-Ann A-B'!C140</f>
        <v>740.05207556929986</v>
      </c>
      <c r="F68" s="429">
        <f>+'RAW by Sector-Ann A-B'!D140</f>
        <v>2886.0838957790397</v>
      </c>
      <c r="G68" s="429">
        <f>+'RAW by Sector-Ann A-B'!E140</f>
        <v>1567.0492632546575</v>
      </c>
      <c r="H68" s="429">
        <f>+'RAW by Sector-Ann A-B'!F140</f>
        <v>0</v>
      </c>
      <c r="I68" s="429">
        <f>+'RAW by Sector-Ann A-B'!G140</f>
        <v>0</v>
      </c>
      <c r="J68" s="429">
        <f>+SUM(D68:I68)</f>
        <v>6793.5247584066656</v>
      </c>
      <c r="K68" s="429">
        <f>+'RAW by Sector-Ann A-B'!H140</f>
        <v>2175.7600673132215</v>
      </c>
      <c r="L68" s="166"/>
      <c r="M68" s="120"/>
      <c r="N68" s="299"/>
      <c r="O68" s="299"/>
      <c r="P68" s="299"/>
      <c r="Q68" s="299"/>
      <c r="R68" s="299"/>
      <c r="S68" s="299"/>
      <c r="T68" s="299"/>
      <c r="U68" s="130"/>
      <c r="V68" s="130"/>
      <c r="W68" s="130"/>
      <c r="X68" s="130"/>
      <c r="Y68" s="130"/>
      <c r="Z68" s="130"/>
      <c r="AA68" s="130"/>
      <c r="AB68" s="130"/>
    </row>
    <row r="69" spans="1:29" s="122" customFormat="1" ht="17.100000000000001" customHeight="1">
      <c r="A69" s="472"/>
      <c r="B69" s="452" t="s">
        <v>7</v>
      </c>
      <c r="C69" s="453"/>
      <c r="D69" s="304">
        <f>+'RAW by Sector-Ann A-B'!B141</f>
        <v>824.18621853882996</v>
      </c>
      <c r="E69" s="131">
        <f>+'RAW by Sector-Ann A-B'!C141</f>
        <v>0</v>
      </c>
      <c r="F69" s="304">
        <f>+'RAW by Sector-Ann A-B'!D141</f>
        <v>2447.5839122169818</v>
      </c>
      <c r="G69" s="304">
        <f>+'RAW by Sector-Ann A-B'!E141</f>
        <v>12.694958380911585</v>
      </c>
      <c r="H69" s="429">
        <f>+'RAW by Sector-Ann A-B'!F141</f>
        <v>2.1088706391000001</v>
      </c>
      <c r="I69" s="304">
        <f>+'RAW by Sector-Ann A-B'!G141</f>
        <v>1378.2465394672683</v>
      </c>
      <c r="J69" s="429">
        <f t="shared" ref="J69:J75" si="4">+SUM(D69:I69)</f>
        <v>4664.8204992430919</v>
      </c>
      <c r="K69" s="429">
        <f>+'RAW by Sector-Ann A-B'!H141</f>
        <v>-326.96688053807162</v>
      </c>
      <c r="L69" s="166"/>
      <c r="M69" s="120"/>
      <c r="N69" s="299"/>
      <c r="O69" s="299"/>
      <c r="P69" s="299"/>
      <c r="Q69" s="299"/>
      <c r="R69" s="299"/>
      <c r="S69" s="299"/>
      <c r="T69" s="299"/>
      <c r="U69" s="130"/>
      <c r="V69" s="130"/>
      <c r="W69" s="130"/>
      <c r="X69" s="130"/>
      <c r="Y69" s="130"/>
      <c r="Z69" s="130"/>
      <c r="AA69" s="130"/>
      <c r="AB69" s="130"/>
    </row>
    <row r="70" spans="1:29" s="122" customFormat="1" ht="17.100000000000001" customHeight="1">
      <c r="A70" s="472"/>
      <c r="B70" s="452" t="s">
        <v>8</v>
      </c>
      <c r="C70" s="453"/>
      <c r="D70" s="304">
        <f>+'RAW by Sector-Ann A-B'!B142</f>
        <v>1405.5312089960544</v>
      </c>
      <c r="E70" s="429">
        <f>+'RAW by Sector-Ann A-B'!C142</f>
        <v>14.674814439645399</v>
      </c>
      <c r="F70" s="429">
        <f>+'RAW by Sector-Ann A-B'!D142</f>
        <v>1333.0008920459732</v>
      </c>
      <c r="G70" s="429">
        <f>+'RAW by Sector-Ann A-B'!E142</f>
        <v>1354.7778989923745</v>
      </c>
      <c r="H70" s="429">
        <f>+'RAW by Sector-Ann A-B'!F142</f>
        <v>4642.9659654686311</v>
      </c>
      <c r="I70" s="429">
        <f>+'RAW by Sector-Ann A-B'!G142</f>
        <v>7713.7700127832986</v>
      </c>
      <c r="J70" s="429">
        <f t="shared" si="4"/>
        <v>16464.720792725977</v>
      </c>
      <c r="K70" s="429">
        <f>+'RAW by Sector-Ann A-B'!H142</f>
        <v>1555.700382408862</v>
      </c>
      <c r="L70" s="166"/>
      <c r="M70" s="120"/>
      <c r="N70" s="299"/>
      <c r="O70" s="299"/>
      <c r="P70" s="299"/>
      <c r="Q70" s="299"/>
      <c r="R70" s="299"/>
      <c r="S70" s="299"/>
      <c r="T70" s="299"/>
      <c r="U70" s="130"/>
      <c r="V70" s="130"/>
      <c r="W70" s="130"/>
      <c r="X70" s="130"/>
      <c r="Y70" s="130"/>
      <c r="Z70" s="130"/>
      <c r="AA70" s="130"/>
      <c r="AB70" s="130"/>
    </row>
    <row r="71" spans="1:29" s="122" customFormat="1" ht="17.100000000000001" customHeight="1">
      <c r="A71" s="472"/>
      <c r="B71" s="452" t="s">
        <v>9</v>
      </c>
      <c r="C71" s="453"/>
      <c r="D71" s="304">
        <f>+'RAW by Sector-Ann A-B'!B143</f>
        <v>54.555412561467662</v>
      </c>
      <c r="E71" s="429">
        <f>+'RAW by Sector-Ann A-B'!C143</f>
        <v>87.143025472960005</v>
      </c>
      <c r="F71" s="429">
        <f>+'RAW by Sector-Ann A-B'!D143</f>
        <v>1061.4416248642772</v>
      </c>
      <c r="G71" s="429">
        <f>+'RAW by Sector-Ann A-B'!E143</f>
        <v>1237.6329034818671</v>
      </c>
      <c r="H71" s="429">
        <f>+'RAW by Sector-Ann A-B'!F143</f>
        <v>549.84169168397398</v>
      </c>
      <c r="I71" s="429">
        <f>+'RAW by Sector-Ann A-B'!G143</f>
        <v>4067.7652803863516</v>
      </c>
      <c r="J71" s="429">
        <f t="shared" si="4"/>
        <v>7058.3799384508984</v>
      </c>
      <c r="K71" s="429">
        <f>+'RAW by Sector-Ann A-B'!H143</f>
        <v>605.00599892814887</v>
      </c>
      <c r="L71" s="166"/>
      <c r="M71" s="120"/>
      <c r="N71" s="299"/>
      <c r="O71" s="299"/>
      <c r="P71" s="299"/>
      <c r="Q71" s="299"/>
      <c r="R71" s="299"/>
      <c r="S71" s="299"/>
      <c r="T71" s="299"/>
      <c r="U71" s="130"/>
      <c r="V71" s="130"/>
      <c r="W71" s="130"/>
      <c r="X71" s="130"/>
      <c r="Y71" s="130"/>
      <c r="Z71" s="130"/>
      <c r="AA71" s="130"/>
      <c r="AB71" s="130"/>
    </row>
    <row r="72" spans="1:29" s="122" customFormat="1" ht="17.100000000000001" customHeight="1">
      <c r="A72" s="472"/>
      <c r="B72" s="452" t="s">
        <v>10</v>
      </c>
      <c r="C72" s="453"/>
      <c r="D72" s="158">
        <f>+'RAW by Sector-Ann A-B'!B144</f>
        <v>138.26626685609918</v>
      </c>
      <c r="E72" s="429">
        <f>+'RAW by Sector-Ann A-B'!C144</f>
        <v>4.4833381568700004</v>
      </c>
      <c r="F72" s="429">
        <f>+'RAW by Sector-Ann A-B'!D144</f>
        <v>6706.5452324522012</v>
      </c>
      <c r="G72" s="429">
        <f>+'RAW by Sector-Ann A-B'!E144</f>
        <v>2331.9902467829129</v>
      </c>
      <c r="H72" s="429">
        <f>+'RAW by Sector-Ann A-B'!F144</f>
        <v>58.996667000000002</v>
      </c>
      <c r="I72" s="429">
        <f>+'RAW by Sector-Ann A-B'!G144</f>
        <v>178.01675649999999</v>
      </c>
      <c r="J72" s="429">
        <f t="shared" si="4"/>
        <v>9418.2985077480826</v>
      </c>
      <c r="K72" s="429">
        <f>+'RAW by Sector-Ann A-B'!H144</f>
        <v>6259.3658331110628</v>
      </c>
      <c r="L72" s="166"/>
      <c r="M72" s="120"/>
      <c r="N72" s="299"/>
      <c r="O72" s="299"/>
      <c r="P72" s="299"/>
      <c r="Q72" s="299"/>
      <c r="R72" s="299"/>
      <c r="S72" s="299"/>
      <c r="T72" s="299"/>
      <c r="U72" s="130"/>
      <c r="V72" s="130"/>
      <c r="W72" s="130"/>
      <c r="X72" s="130"/>
      <c r="Y72" s="130"/>
      <c r="Z72" s="130"/>
      <c r="AA72" s="130"/>
      <c r="AB72" s="130"/>
    </row>
    <row r="73" spans="1:29" s="122" customFormat="1" ht="17.100000000000001" customHeight="1">
      <c r="A73" s="472"/>
      <c r="B73" s="452" t="s">
        <v>11</v>
      </c>
      <c r="C73" s="453"/>
      <c r="D73" s="304">
        <f>+'RAW by Sector-Ann A-B'!B145</f>
        <v>546.84200568726885</v>
      </c>
      <c r="E73" s="429">
        <f>+'RAW by Sector-Ann A-B'!C145</f>
        <v>0.10368244532</v>
      </c>
      <c r="F73" s="429">
        <f>+'RAW by Sector-Ann A-B'!D145</f>
        <v>3423.4094818738604</v>
      </c>
      <c r="G73" s="429">
        <f>+'RAW by Sector-Ann A-B'!E145</f>
        <v>1132.6114412056174</v>
      </c>
      <c r="H73" s="429">
        <f>+'RAW by Sector-Ann A-B'!F145</f>
        <v>0</v>
      </c>
      <c r="I73" s="429">
        <f>+'RAW by Sector-Ann A-B'!G145</f>
        <v>0</v>
      </c>
      <c r="J73" s="429">
        <f t="shared" si="4"/>
        <v>5102.9666112120667</v>
      </c>
      <c r="K73" s="429">
        <f>+'RAW by Sector-Ann A-B'!H145</f>
        <v>0</v>
      </c>
      <c r="L73" s="166"/>
      <c r="M73" s="120"/>
      <c r="N73" s="299"/>
      <c r="O73" s="299"/>
      <c r="P73" s="299"/>
      <c r="Q73" s="299"/>
      <c r="R73" s="299"/>
      <c r="S73" s="299"/>
      <c r="T73" s="299"/>
      <c r="U73" s="130"/>
      <c r="V73" s="130"/>
      <c r="W73" s="130"/>
      <c r="X73" s="130"/>
      <c r="Y73" s="130"/>
      <c r="Z73" s="130"/>
      <c r="AA73" s="130"/>
      <c r="AB73" s="130"/>
    </row>
    <row r="74" spans="1:29" s="122" customFormat="1" ht="17.100000000000001" customHeight="1">
      <c r="A74" s="472"/>
      <c r="B74" s="452" t="s">
        <v>13</v>
      </c>
      <c r="C74" s="453"/>
      <c r="D74" s="304">
        <f>+'RAW by Sector-Ann A-B'!B146</f>
        <v>28.2076370479144</v>
      </c>
      <c r="E74" s="429">
        <f>+'RAW by Sector-Ann A-B'!C146</f>
        <v>4527.66174442177</v>
      </c>
      <c r="F74" s="429">
        <f>+'RAW by Sector-Ann A-B'!D146</f>
        <v>1696.5573879489807</v>
      </c>
      <c r="G74" s="429">
        <f>+'RAW by Sector-Ann A-B'!E146</f>
        <v>236.95842477482549</v>
      </c>
      <c r="H74" s="429">
        <f>+'RAW by Sector-Ann A-B'!F146</f>
        <v>3532.7131577893297</v>
      </c>
      <c r="I74" s="429">
        <f>+'RAW by Sector-Ann A-B'!G146</f>
        <v>0</v>
      </c>
      <c r="J74" s="429">
        <f t="shared" si="4"/>
        <v>10022.098351982821</v>
      </c>
      <c r="K74" s="131">
        <f>+'RAW by Sector-Ann A-B'!H146</f>
        <v>0</v>
      </c>
      <c r="L74" s="166"/>
      <c r="N74" s="303"/>
      <c r="O74" s="303"/>
      <c r="P74" s="303"/>
      <c r="Q74" s="303"/>
      <c r="R74" s="303"/>
      <c r="S74" s="303"/>
      <c r="T74" s="303"/>
      <c r="U74" s="130"/>
      <c r="V74" s="130"/>
      <c r="W74" s="130"/>
      <c r="X74" s="130"/>
      <c r="Y74" s="130"/>
      <c r="Z74" s="130"/>
      <c r="AA74" s="130"/>
      <c r="AB74" s="130"/>
    </row>
    <row r="75" spans="1:29" s="122" customFormat="1" ht="17.100000000000001" customHeight="1">
      <c r="A75" s="133"/>
      <c r="B75" s="452" t="s">
        <v>16</v>
      </c>
      <c r="C75" s="453"/>
      <c r="D75" s="305">
        <f>+'RAW by Sector-Ann A-B'!B147</f>
        <v>4597.9282734913031</v>
      </c>
      <c r="E75" s="305">
        <f>+'RAW by Sector-Ann A-B'!C147</f>
        <v>5374.1186805058651</v>
      </c>
      <c r="F75" s="305">
        <f>+'RAW by Sector-Ann A-B'!D147</f>
        <v>19554.622427181315</v>
      </c>
      <c r="G75" s="305">
        <f>+'RAW by Sector-Ann A-B'!E147</f>
        <v>7873.7151368731675</v>
      </c>
      <c r="H75" s="305">
        <f>+'RAW by Sector-Ann A-B'!F147</f>
        <v>8786.6263525810355</v>
      </c>
      <c r="I75" s="305">
        <f>+'RAW by Sector-Ann A-B'!G147</f>
        <v>13337.798589136917</v>
      </c>
      <c r="J75" s="134">
        <f t="shared" si="4"/>
        <v>59524.809459769604</v>
      </c>
      <c r="K75" s="134">
        <f>+'RAW by Sector-Ann A-B'!H147</f>
        <v>10268.865401223224</v>
      </c>
      <c r="L75" s="166"/>
      <c r="M75" s="120"/>
      <c r="N75" s="299"/>
      <c r="O75" s="299"/>
      <c r="P75" s="299"/>
      <c r="Q75" s="299"/>
      <c r="R75" s="299"/>
      <c r="S75" s="299"/>
      <c r="T75" s="299"/>
      <c r="U75" s="130"/>
      <c r="V75" s="130"/>
      <c r="W75" s="130"/>
      <c r="X75" s="130"/>
      <c r="Y75" s="130"/>
      <c r="Z75" s="130"/>
      <c r="AA75" s="130"/>
      <c r="AB75" s="130"/>
    </row>
    <row r="76" spans="1:29" s="157" customFormat="1" ht="12.75">
      <c r="A76" s="431"/>
      <c r="B76" s="207"/>
      <c r="C76" s="152"/>
      <c r="D76" s="153"/>
      <c r="E76" s="153"/>
      <c r="F76" s="153"/>
      <c r="G76" s="153"/>
      <c r="H76" s="153"/>
      <c r="I76" s="153"/>
      <c r="J76" s="153"/>
      <c r="K76" s="153"/>
      <c r="L76" s="153"/>
      <c r="N76" s="306"/>
      <c r="O76" s="306"/>
      <c r="P76" s="306"/>
      <c r="Q76" s="306"/>
      <c r="R76" s="306"/>
      <c r="S76" s="306"/>
      <c r="T76" s="306"/>
      <c r="U76" s="156"/>
      <c r="V76" s="156"/>
      <c r="W76" s="156"/>
      <c r="X76" s="156"/>
      <c r="Y76" s="156"/>
      <c r="Z76" s="156"/>
      <c r="AA76" s="156"/>
      <c r="AB76" s="156"/>
    </row>
    <row r="77" spans="1:29" ht="18" customHeight="1">
      <c r="A77" s="123"/>
      <c r="B77" s="191"/>
      <c r="C77" s="162"/>
      <c r="D77" s="464" t="s">
        <v>99</v>
      </c>
      <c r="E77" s="464"/>
      <c r="F77" s="464"/>
      <c r="G77" s="464"/>
      <c r="H77" s="464"/>
      <c r="I77" s="464"/>
      <c r="J77" s="464"/>
      <c r="K77" s="464"/>
      <c r="L77" s="298"/>
      <c r="O77" s="122" t="s">
        <v>107</v>
      </c>
      <c r="P77" s="412">
        <f ca="1">NOW()</f>
        <v>44383.44200451389</v>
      </c>
    </row>
    <row r="78" spans="1:29" ht="18" customHeight="1">
      <c r="A78" s="123"/>
      <c r="B78" s="191"/>
      <c r="C78" s="193"/>
      <c r="D78" s="464" t="s">
        <v>4</v>
      </c>
      <c r="E78" s="464"/>
      <c r="F78" s="464"/>
      <c r="G78" s="464"/>
      <c r="H78" s="464"/>
      <c r="I78" s="464"/>
      <c r="J78" s="464"/>
      <c r="K78" s="464"/>
      <c r="L78" s="298"/>
      <c r="O78" s="122"/>
      <c r="P78" s="122" t="s">
        <v>108</v>
      </c>
    </row>
    <row r="79" spans="1:29" ht="20.100000000000001" customHeight="1">
      <c r="A79" s="123"/>
      <c r="B79" s="538" t="s">
        <v>94</v>
      </c>
      <c r="C79" s="538"/>
      <c r="D79" s="194" t="s">
        <v>6</v>
      </c>
      <c r="E79" s="194" t="s">
        <v>7</v>
      </c>
      <c r="F79" s="194" t="s">
        <v>8</v>
      </c>
      <c r="G79" s="194" t="s">
        <v>9</v>
      </c>
      <c r="H79" s="194" t="s">
        <v>10</v>
      </c>
      <c r="I79" s="194" t="s">
        <v>11</v>
      </c>
      <c r="J79" s="163" t="s">
        <v>12</v>
      </c>
      <c r="K79" s="195" t="s">
        <v>13</v>
      </c>
      <c r="L79" s="302"/>
      <c r="N79" s="307"/>
      <c r="O79" s="307"/>
      <c r="P79" s="307"/>
      <c r="Q79" s="307"/>
      <c r="R79" s="307"/>
      <c r="S79" s="307"/>
      <c r="T79" s="307"/>
      <c r="U79" s="307"/>
    </row>
    <row r="80" spans="1:29" s="122" customFormat="1" ht="17.100000000000001" customHeight="1">
      <c r="A80" s="472"/>
      <c r="B80" s="452" t="s">
        <v>6</v>
      </c>
      <c r="C80" s="453"/>
      <c r="D80" s="429">
        <f>+'RAW by Sector-Ann A-B'!B174</f>
        <v>1707.5619588267148</v>
      </c>
      <c r="E80" s="429">
        <f>+'RAW by Sector-Ann A-B'!C174</f>
        <v>1403.0088027582499</v>
      </c>
      <c r="F80" s="429">
        <f>+'RAW by Sector-Ann A-B'!D174</f>
        <v>2806.0540403673831</v>
      </c>
      <c r="G80" s="429">
        <f>+'RAW by Sector-Ann A-B'!E174</f>
        <v>1652.0782698917978</v>
      </c>
      <c r="H80" s="429">
        <f>+'RAW by Sector-Ann A-B'!F174</f>
        <v>0</v>
      </c>
      <c r="I80" s="429">
        <f>+'RAW by Sector-Ann A-B'!G174</f>
        <v>0</v>
      </c>
      <c r="J80" s="429">
        <f>+SUM(D80:I80)</f>
        <v>7568.7030718441456</v>
      </c>
      <c r="K80" s="429">
        <f>+'RAW by Sector-Ann A-B'!H174</f>
        <v>2347.1080894162092</v>
      </c>
      <c r="L80" s="166"/>
      <c r="M80" s="120"/>
      <c r="N80" s="308"/>
      <c r="O80" s="299"/>
      <c r="P80" s="299"/>
      <c r="Q80" s="299"/>
      <c r="R80" s="299"/>
      <c r="S80" s="299"/>
      <c r="T80" s="299"/>
      <c r="U80" s="299"/>
      <c r="W80" s="130"/>
      <c r="X80" s="130"/>
      <c r="Y80" s="130"/>
      <c r="Z80" s="130"/>
      <c r="AA80" s="130"/>
      <c r="AB80" s="130"/>
      <c r="AC80" s="130"/>
    </row>
    <row r="81" spans="1:29" s="122" customFormat="1" ht="17.100000000000001" customHeight="1">
      <c r="A81" s="472"/>
      <c r="B81" s="452" t="s">
        <v>7</v>
      </c>
      <c r="C81" s="453"/>
      <c r="D81" s="304">
        <f>+'RAW by Sector-Ann A-B'!B175</f>
        <v>920.090983626602</v>
      </c>
      <c r="E81" s="131">
        <f>+'RAW by Sector-Ann A-B'!C175</f>
        <v>0</v>
      </c>
      <c r="F81" s="304">
        <f>+'RAW by Sector-Ann A-B'!D175</f>
        <v>3106.6022658941556</v>
      </c>
      <c r="G81" s="304">
        <f>+'RAW by Sector-Ann A-B'!E175</f>
        <v>17.321253497168637</v>
      </c>
      <c r="H81" s="429">
        <f>+'RAW by Sector-Ann A-B'!F175</f>
        <v>2.1464573836999996</v>
      </c>
      <c r="I81" s="304">
        <f>+'RAW by Sector-Ann A-B'!G175</f>
        <v>1497.4084603394497</v>
      </c>
      <c r="J81" s="429">
        <f t="shared" ref="J81:J86" si="5">+SUM(D81:I81)</f>
        <v>5543.5694207410761</v>
      </c>
      <c r="K81" s="429">
        <f>+'RAW by Sector-Ann A-B'!H175</f>
        <v>-320.66497745912608</v>
      </c>
      <c r="L81" s="166"/>
      <c r="M81" s="120"/>
      <c r="N81" s="308"/>
      <c r="O81" s="299"/>
      <c r="P81" s="299"/>
      <c r="Q81" s="299"/>
      <c r="R81" s="299"/>
      <c r="S81" s="299"/>
      <c r="T81" s="299"/>
      <c r="U81" s="299"/>
      <c r="W81" s="130"/>
      <c r="X81" s="130"/>
      <c r="Y81" s="130"/>
      <c r="Z81" s="130"/>
      <c r="AA81" s="130"/>
      <c r="AB81" s="130"/>
      <c r="AC81" s="130"/>
    </row>
    <row r="82" spans="1:29" s="122" customFormat="1" ht="17.100000000000001" customHeight="1">
      <c r="A82" s="472"/>
      <c r="B82" s="452" t="s">
        <v>8</v>
      </c>
      <c r="C82" s="453"/>
      <c r="D82" s="304">
        <f>+'RAW by Sector-Ann A-B'!B176</f>
        <v>1370.6376666725707</v>
      </c>
      <c r="E82" s="429">
        <f>+'RAW by Sector-Ann A-B'!C176</f>
        <v>25.237822437627607</v>
      </c>
      <c r="F82" s="429">
        <f>+'RAW by Sector-Ann A-B'!D176</f>
        <v>1379.0670840271928</v>
      </c>
      <c r="G82" s="429">
        <f>+'RAW by Sector-Ann A-B'!E176</f>
        <v>1283.6950849530729</v>
      </c>
      <c r="H82" s="429">
        <f>+'RAW by Sector-Ann A-B'!F176</f>
        <v>4748.096567369771</v>
      </c>
      <c r="I82" s="429">
        <f>+'RAW by Sector-Ann A-B'!G176</f>
        <v>8027.1053011770873</v>
      </c>
      <c r="J82" s="429">
        <f t="shared" si="5"/>
        <v>16833.839526637323</v>
      </c>
      <c r="K82" s="429">
        <f>+'RAW by Sector-Ann A-B'!H176</f>
        <v>1422.5072184347582</v>
      </c>
      <c r="L82" s="166"/>
      <c r="M82" s="120"/>
      <c r="N82" s="308"/>
      <c r="O82" s="299"/>
      <c r="P82" s="299"/>
      <c r="Q82" s="299"/>
      <c r="R82" s="299"/>
      <c r="S82" s="299"/>
      <c r="T82" s="299"/>
      <c r="U82" s="299"/>
      <c r="W82" s="130"/>
      <c r="X82" s="130"/>
      <c r="Y82" s="130"/>
      <c r="Z82" s="130"/>
      <c r="AA82" s="130"/>
      <c r="AB82" s="130"/>
      <c r="AC82" s="130"/>
    </row>
    <row r="83" spans="1:29" s="122" customFormat="1" ht="17.100000000000001" customHeight="1">
      <c r="A83" s="472"/>
      <c r="B83" s="452" t="s">
        <v>9</v>
      </c>
      <c r="C83" s="453"/>
      <c r="D83" s="304">
        <f>+'RAW by Sector-Ann A-B'!B177</f>
        <v>43.074734461748889</v>
      </c>
      <c r="E83" s="429">
        <f>+'RAW by Sector-Ann A-B'!C177</f>
        <v>86.83983744615999</v>
      </c>
      <c r="F83" s="429">
        <f>+'RAW by Sector-Ann A-B'!D177</f>
        <v>1062.6737773732634</v>
      </c>
      <c r="G83" s="429">
        <f>+'RAW by Sector-Ann A-B'!E177</f>
        <v>1198.90881012309</v>
      </c>
      <c r="H83" s="429">
        <f>+'RAW by Sector-Ann A-B'!F177</f>
        <v>556.53044868472546</v>
      </c>
      <c r="I83" s="429">
        <f>+'RAW by Sector-Ann A-B'!G177</f>
        <v>4168.2810363956842</v>
      </c>
      <c r="J83" s="429">
        <f t="shared" si="5"/>
        <v>7116.3086444846722</v>
      </c>
      <c r="K83" s="429">
        <f>+'RAW by Sector-Ann A-B'!H177</f>
        <v>646.11531638541976</v>
      </c>
      <c r="L83" s="166"/>
      <c r="M83" s="120"/>
      <c r="N83" s="308"/>
      <c r="O83" s="299"/>
      <c r="P83" s="299"/>
      <c r="Q83" s="299"/>
      <c r="R83" s="299"/>
      <c r="S83" s="299"/>
      <c r="T83" s="299"/>
      <c r="U83" s="299"/>
      <c r="W83" s="130"/>
      <c r="X83" s="130"/>
      <c r="Y83" s="130"/>
      <c r="Z83" s="130"/>
      <c r="AA83" s="130"/>
      <c r="AB83" s="130"/>
      <c r="AC83" s="130"/>
    </row>
    <row r="84" spans="1:29" s="122" customFormat="1" ht="17.100000000000001" customHeight="1">
      <c r="A84" s="472"/>
      <c r="B84" s="452" t="s">
        <v>10</v>
      </c>
      <c r="C84" s="453"/>
      <c r="D84" s="158">
        <f>+'RAW by Sector-Ann A-B'!B178</f>
        <v>145.40164145815547</v>
      </c>
      <c r="E84" s="429">
        <f>+'RAW by Sector-Ann A-B'!C178</f>
        <v>3.8853504270300001</v>
      </c>
      <c r="F84" s="429">
        <f>+'RAW by Sector-Ann A-B'!D178</f>
        <v>6622.9821705631775</v>
      </c>
      <c r="G84" s="429">
        <f>+'RAW by Sector-Ann A-B'!E178</f>
        <v>2507.9266996233878</v>
      </c>
      <c r="H84" s="429">
        <f>+'RAW by Sector-Ann A-B'!F178</f>
        <v>61.559597000000004</v>
      </c>
      <c r="I84" s="429">
        <f>+'RAW by Sector-Ann A-B'!G178</f>
        <v>179.03214850000001</v>
      </c>
      <c r="J84" s="429">
        <f t="shared" si="5"/>
        <v>9520.7876075717504</v>
      </c>
      <c r="K84" s="429">
        <f>+'RAW by Sector-Ann A-B'!H178</f>
        <v>6667.4364219674135</v>
      </c>
      <c r="L84" s="166"/>
      <c r="M84" s="309"/>
      <c r="N84" s="308"/>
      <c r="O84" s="299"/>
      <c r="P84" s="299"/>
      <c r="Q84" s="299"/>
      <c r="R84" s="299"/>
      <c r="S84" s="299"/>
      <c r="T84" s="299"/>
      <c r="U84" s="299"/>
      <c r="W84" s="130"/>
      <c r="X84" s="130"/>
      <c r="Y84" s="130"/>
      <c r="Z84" s="130"/>
      <c r="AA84" s="130"/>
      <c r="AB84" s="130"/>
      <c r="AC84" s="130"/>
    </row>
    <row r="85" spans="1:29" s="122" customFormat="1" ht="17.100000000000001" customHeight="1">
      <c r="A85" s="472"/>
      <c r="B85" s="452" t="s">
        <v>11</v>
      </c>
      <c r="C85" s="453"/>
      <c r="D85" s="304">
        <f>+'RAW by Sector-Ann A-B'!B179</f>
        <v>553.8571777886043</v>
      </c>
      <c r="E85" s="429">
        <f>+'RAW by Sector-Ann A-B'!C179</f>
        <v>0.11247277612000001</v>
      </c>
      <c r="F85" s="429">
        <f>+'RAW by Sector-Ann A-B'!D179</f>
        <v>3364.3168983807236</v>
      </c>
      <c r="G85" s="429">
        <f>+'RAW by Sector-Ann A-B'!E179</f>
        <v>1122.1459356988332</v>
      </c>
      <c r="H85" s="429">
        <f>+'RAW by Sector-Ann A-B'!F179</f>
        <v>0</v>
      </c>
      <c r="I85" s="429">
        <f>+'RAW by Sector-Ann A-B'!G179</f>
        <v>0</v>
      </c>
      <c r="J85" s="429">
        <f t="shared" si="5"/>
        <v>5040.4324846442814</v>
      </c>
      <c r="K85" s="429">
        <f>+'RAW by Sector-Ann A-B'!H179</f>
        <v>0</v>
      </c>
      <c r="L85" s="166"/>
      <c r="M85" s="120"/>
      <c r="N85" s="308"/>
      <c r="O85" s="299"/>
      <c r="P85" s="299"/>
      <c r="Q85" s="299"/>
      <c r="R85" s="299"/>
      <c r="S85" s="299"/>
      <c r="T85" s="299"/>
      <c r="U85" s="299"/>
      <c r="W85" s="130"/>
      <c r="X85" s="130"/>
      <c r="Y85" s="130"/>
      <c r="Z85" s="130"/>
      <c r="AA85" s="130"/>
      <c r="AB85" s="130"/>
      <c r="AC85" s="130"/>
    </row>
    <row r="86" spans="1:29" s="122" customFormat="1" ht="17.100000000000001" customHeight="1">
      <c r="A86" s="472"/>
      <c r="B86" s="452" t="s">
        <v>13</v>
      </c>
      <c r="C86" s="453"/>
      <c r="D86" s="304">
        <f>+'RAW by Sector-Ann A-B'!B180</f>
        <v>35.276172663563891</v>
      </c>
      <c r="E86" s="429">
        <f>+'RAW by Sector-Ann A-B'!C180</f>
        <v>4706.2800459854898</v>
      </c>
      <c r="F86" s="429">
        <f>+'RAW by Sector-Ann A-B'!D180</f>
        <v>1690.7148810867393</v>
      </c>
      <c r="G86" s="429">
        <f>+'RAW by Sector-Ann A-B'!E180</f>
        <v>231.51838143348982</v>
      </c>
      <c r="H86" s="429">
        <f>+'RAW by Sector-Ann A-B'!F180</f>
        <v>3626.2098953326486</v>
      </c>
      <c r="I86" s="429">
        <f>+'RAW by Sector-Ann A-B'!G180</f>
        <v>0</v>
      </c>
      <c r="J86" s="429">
        <f t="shared" si="5"/>
        <v>10289.999376501932</v>
      </c>
      <c r="K86" s="131">
        <f>+'RAW by Sector-Ann A-B'!H180</f>
        <v>0</v>
      </c>
      <c r="L86" s="166"/>
      <c r="M86" s="120"/>
      <c r="N86" s="308"/>
      <c r="O86" s="299"/>
      <c r="P86" s="299"/>
      <c r="Q86" s="299"/>
      <c r="R86" s="299"/>
      <c r="S86" s="299"/>
      <c r="T86" s="299"/>
      <c r="U86" s="299"/>
      <c r="W86" s="130"/>
      <c r="X86" s="130"/>
      <c r="Y86" s="130"/>
      <c r="Z86" s="130"/>
      <c r="AA86" s="130"/>
      <c r="AB86" s="130"/>
      <c r="AC86" s="130"/>
    </row>
    <row r="87" spans="1:29" s="122" customFormat="1" ht="17.100000000000001" customHeight="1">
      <c r="A87" s="133"/>
      <c r="B87" s="452" t="s">
        <v>16</v>
      </c>
      <c r="C87" s="453"/>
      <c r="D87" s="305">
        <f>+'RAW by Sector-Ann A-B'!B181</f>
        <v>4775.9003354979595</v>
      </c>
      <c r="E87" s="305">
        <f>+'RAW by Sector-Ann A-B'!C181</f>
        <v>6225.3643318306767</v>
      </c>
      <c r="F87" s="305">
        <f>+'RAW by Sector-Ann A-B'!D181</f>
        <v>20032.411117692634</v>
      </c>
      <c r="G87" s="305">
        <f>+'RAW by Sector-Ann A-B'!E181</f>
        <v>8013.5944352208408</v>
      </c>
      <c r="H87" s="305">
        <f>+'RAW by Sector-Ann A-B'!F181</f>
        <v>8994.5429657708446</v>
      </c>
      <c r="I87" s="305">
        <f>+'RAW by Sector-Ann A-B'!G181</f>
        <v>13871.826946412222</v>
      </c>
      <c r="J87" s="134">
        <f>+SUM(D87:I87)</f>
        <v>61913.640132425178</v>
      </c>
      <c r="K87" s="134">
        <f>+'RAW by Sector-Ann A-B'!H181</f>
        <v>10762.502068744674</v>
      </c>
      <c r="L87" s="166"/>
      <c r="M87" s="120"/>
      <c r="N87" s="308"/>
      <c r="O87" s="299"/>
      <c r="P87" s="299"/>
      <c r="Q87" s="299"/>
      <c r="R87" s="299"/>
      <c r="S87" s="299"/>
      <c r="T87" s="299"/>
      <c r="U87" s="299"/>
      <c r="W87" s="130"/>
      <c r="X87" s="130"/>
      <c r="Y87" s="130"/>
      <c r="Z87" s="130"/>
      <c r="AA87" s="130"/>
      <c r="AB87" s="130"/>
      <c r="AC87" s="130"/>
    </row>
    <row r="88" spans="1:29" s="157" customFormat="1" ht="12.75">
      <c r="A88" s="431"/>
      <c r="B88" s="310"/>
      <c r="C88" s="152"/>
      <c r="D88" s="153"/>
      <c r="E88" s="153"/>
      <c r="F88" s="153"/>
      <c r="G88" s="153"/>
      <c r="H88" s="153"/>
      <c r="I88" s="153"/>
      <c r="J88" s="153"/>
      <c r="K88" s="153"/>
      <c r="L88" s="153"/>
      <c r="N88" s="306"/>
      <c r="O88" s="306"/>
      <c r="P88" s="306"/>
      <c r="Q88" s="306"/>
      <c r="R88" s="306"/>
      <c r="S88" s="306"/>
      <c r="T88" s="306"/>
      <c r="U88" s="156"/>
      <c r="V88" s="156"/>
      <c r="W88" s="156"/>
      <c r="X88" s="156"/>
      <c r="Y88" s="156"/>
      <c r="Z88" s="156"/>
      <c r="AA88" s="156"/>
      <c r="AB88" s="156"/>
    </row>
    <row r="89" spans="1:29" ht="18" customHeight="1">
      <c r="A89" s="123"/>
      <c r="B89" s="191"/>
      <c r="C89" s="162"/>
      <c r="D89" s="464" t="s">
        <v>100</v>
      </c>
      <c r="E89" s="464"/>
      <c r="F89" s="464"/>
      <c r="G89" s="464"/>
      <c r="H89" s="464"/>
      <c r="I89" s="464"/>
      <c r="J89" s="464"/>
      <c r="K89" s="464"/>
      <c r="L89" s="193"/>
      <c r="O89" s="122" t="s">
        <v>107</v>
      </c>
      <c r="P89" s="412">
        <f ca="1">NOW()</f>
        <v>44383.44200451389</v>
      </c>
    </row>
    <row r="90" spans="1:29" ht="18" customHeight="1">
      <c r="A90" s="123"/>
      <c r="B90" s="191"/>
      <c r="C90" s="193"/>
      <c r="D90" s="464" t="s">
        <v>4</v>
      </c>
      <c r="E90" s="464"/>
      <c r="F90" s="464"/>
      <c r="G90" s="464"/>
      <c r="H90" s="464"/>
      <c r="I90" s="464"/>
      <c r="J90" s="464"/>
      <c r="K90" s="464"/>
      <c r="L90" s="193"/>
      <c r="O90" s="122"/>
      <c r="P90" s="122" t="s">
        <v>108</v>
      </c>
    </row>
    <row r="91" spans="1:29" ht="20.100000000000001" customHeight="1">
      <c r="A91" s="123"/>
      <c r="B91" s="538" t="s">
        <v>94</v>
      </c>
      <c r="C91" s="538"/>
      <c r="D91" s="194" t="s">
        <v>6</v>
      </c>
      <c r="E91" s="194" t="s">
        <v>7</v>
      </c>
      <c r="F91" s="194" t="s">
        <v>8</v>
      </c>
      <c r="G91" s="194" t="s">
        <v>9</v>
      </c>
      <c r="H91" s="194" t="s">
        <v>10</v>
      </c>
      <c r="I91" s="194" t="s">
        <v>11</v>
      </c>
      <c r="J91" s="163" t="s">
        <v>12</v>
      </c>
      <c r="K91" s="195" t="s">
        <v>13</v>
      </c>
      <c r="L91" s="311"/>
      <c r="N91" s="307"/>
      <c r="O91" s="307"/>
      <c r="P91" s="307"/>
      <c r="Q91" s="307"/>
      <c r="R91" s="307"/>
      <c r="S91" s="307"/>
      <c r="T91" s="307"/>
      <c r="U91" s="307"/>
    </row>
    <row r="92" spans="1:29" s="122" customFormat="1" ht="17.100000000000001" customHeight="1">
      <c r="A92" s="472"/>
      <c r="B92" s="452" t="s">
        <v>6</v>
      </c>
      <c r="C92" s="453"/>
      <c r="D92" s="429">
        <f>+'RAW by Sector-Ann A-B'!B208</f>
        <v>1757.9734464035714</v>
      </c>
      <c r="E92" s="429">
        <f>+'RAW by Sector-Ann A-B'!C208</f>
        <v>1508.6849731550799</v>
      </c>
      <c r="F92" s="429">
        <f>+'RAW by Sector-Ann A-B'!D208</f>
        <v>2932.0823112986368</v>
      </c>
      <c r="G92" s="429">
        <f>+'RAW by Sector-Ann A-B'!E208</f>
        <v>1651.7425210877896</v>
      </c>
      <c r="H92" s="429">
        <f>+'RAW by Sector-Ann A-B'!F208</f>
        <v>0</v>
      </c>
      <c r="I92" s="429">
        <f>+'RAW by Sector-Ann A-B'!G208</f>
        <v>0</v>
      </c>
      <c r="J92" s="429">
        <f>+SUM(D92:I92)</f>
        <v>7850.4832519450774</v>
      </c>
      <c r="K92" s="429">
        <f>+'RAW by Sector-Ann A-B'!H208</f>
        <v>2443.4027771593669</v>
      </c>
      <c r="L92" s="166"/>
      <c r="M92" s="120"/>
      <c r="N92" s="308"/>
      <c r="O92" s="299"/>
      <c r="P92" s="299"/>
      <c r="Q92" s="299"/>
      <c r="R92" s="299"/>
      <c r="S92" s="299"/>
      <c r="T92" s="299"/>
      <c r="U92" s="299"/>
      <c r="W92" s="130"/>
      <c r="X92" s="130"/>
      <c r="Y92" s="130"/>
      <c r="Z92" s="130"/>
      <c r="AA92" s="130"/>
      <c r="AB92" s="130"/>
      <c r="AC92" s="130"/>
    </row>
    <row r="93" spans="1:29" s="122" customFormat="1" ht="17.100000000000001" customHeight="1">
      <c r="A93" s="472"/>
      <c r="B93" s="452" t="s">
        <v>7</v>
      </c>
      <c r="C93" s="453"/>
      <c r="D93" s="304">
        <f>+'RAW by Sector-Ann A-B'!B209</f>
        <v>983.47762237458983</v>
      </c>
      <c r="E93" s="131">
        <f>+'RAW by Sector-Ann A-B'!C209</f>
        <v>0</v>
      </c>
      <c r="F93" s="304">
        <f>+'RAW by Sector-Ann A-B'!D209</f>
        <v>3293.1993929775213</v>
      </c>
      <c r="G93" s="304">
        <f>+'RAW by Sector-Ann A-B'!E209</f>
        <v>15.26187845481377</v>
      </c>
      <c r="H93" s="429">
        <f>+'RAW by Sector-Ann A-B'!F209</f>
        <v>2.1701380230800003</v>
      </c>
      <c r="I93" s="304">
        <f>+'RAW by Sector-Ann A-B'!G209</f>
        <v>1487.1531831901164</v>
      </c>
      <c r="J93" s="429">
        <f t="shared" ref="J93:J98" si="6">+SUM(D93:I93)</f>
        <v>5781.2622150201214</v>
      </c>
      <c r="K93" s="429">
        <f>+'RAW by Sector-Ann A-B'!H209</f>
        <v>-485.31773653643097</v>
      </c>
      <c r="L93" s="166"/>
      <c r="M93" s="120"/>
      <c r="N93" s="308"/>
      <c r="O93" s="299"/>
      <c r="P93" s="299"/>
      <c r="Q93" s="299"/>
      <c r="R93" s="299"/>
      <c r="S93" s="299"/>
      <c r="T93" s="299"/>
      <c r="U93" s="299"/>
      <c r="W93" s="130"/>
      <c r="X93" s="130"/>
      <c r="Y93" s="130"/>
      <c r="Z93" s="130"/>
      <c r="AA93" s="130"/>
      <c r="AB93" s="130"/>
      <c r="AC93" s="130"/>
    </row>
    <row r="94" spans="1:29" s="122" customFormat="1" ht="17.100000000000001" customHeight="1">
      <c r="A94" s="472"/>
      <c r="B94" s="452" t="s">
        <v>8</v>
      </c>
      <c r="C94" s="453"/>
      <c r="D94" s="304">
        <f>+'RAW by Sector-Ann A-B'!B210</f>
        <v>1394.1722973826606</v>
      </c>
      <c r="E94" s="429">
        <f>+'RAW by Sector-Ann A-B'!C210</f>
        <v>17.572307246409519</v>
      </c>
      <c r="F94" s="429">
        <f>+'RAW by Sector-Ann A-B'!D210</f>
        <v>1528.3860600164367</v>
      </c>
      <c r="G94" s="429">
        <f>+'RAW by Sector-Ann A-B'!E210</f>
        <v>1210.4232128483613</v>
      </c>
      <c r="H94" s="429">
        <f>+'RAW by Sector-Ann A-B'!F210</f>
        <v>4864.1066021092147</v>
      </c>
      <c r="I94" s="429">
        <f>+'RAW by Sector-Ann A-B'!G210</f>
        <v>8016.6199529595051</v>
      </c>
      <c r="J94" s="429">
        <f t="shared" si="6"/>
        <v>17031.280432562591</v>
      </c>
      <c r="K94" s="429">
        <f>+'RAW by Sector-Ann A-B'!H210</f>
        <v>1364.3761005129647</v>
      </c>
      <c r="L94" s="166"/>
      <c r="M94" s="120"/>
      <c r="N94" s="308"/>
      <c r="O94" s="299"/>
      <c r="P94" s="299"/>
      <c r="Q94" s="299"/>
      <c r="R94" s="299"/>
      <c r="S94" s="299"/>
      <c r="T94" s="299"/>
      <c r="U94" s="299"/>
      <c r="W94" s="130"/>
      <c r="X94" s="130"/>
      <c r="Y94" s="130"/>
      <c r="Z94" s="130"/>
      <c r="AA94" s="130"/>
      <c r="AB94" s="130"/>
      <c r="AC94" s="130"/>
    </row>
    <row r="95" spans="1:29" s="122" customFormat="1" ht="17.100000000000001" customHeight="1">
      <c r="A95" s="472"/>
      <c r="B95" s="452" t="s">
        <v>9</v>
      </c>
      <c r="C95" s="453"/>
      <c r="D95" s="304">
        <f>+'RAW by Sector-Ann A-B'!B211</f>
        <v>43.084434477076329</v>
      </c>
      <c r="E95" s="429">
        <f>+'RAW by Sector-Ann A-B'!C211</f>
        <v>86.294948964180008</v>
      </c>
      <c r="F95" s="429">
        <f>+'RAW by Sector-Ann A-B'!D211</f>
        <v>1080.2606763508547</v>
      </c>
      <c r="G95" s="429">
        <f>+'RAW by Sector-Ann A-B'!E211</f>
        <v>1193.1879248135449</v>
      </c>
      <c r="H95" s="429">
        <f>+'RAW by Sector-Ann A-B'!F211</f>
        <v>555.44689663454608</v>
      </c>
      <c r="I95" s="429">
        <f>+'RAW by Sector-Ann A-B'!G211</f>
        <v>4216.4563702590667</v>
      </c>
      <c r="J95" s="429">
        <f t="shared" si="6"/>
        <v>7174.7312514992682</v>
      </c>
      <c r="K95" s="429">
        <f>+'RAW by Sector-Ann A-B'!H211</f>
        <v>628.73544548162261</v>
      </c>
      <c r="L95" s="166"/>
      <c r="M95" s="120"/>
      <c r="N95" s="308"/>
      <c r="O95" s="299"/>
      <c r="P95" s="299"/>
      <c r="Q95" s="299"/>
      <c r="R95" s="299"/>
      <c r="S95" s="299"/>
      <c r="T95" s="299"/>
      <c r="U95" s="299"/>
      <c r="W95" s="130"/>
      <c r="X95" s="130"/>
      <c r="Y95" s="130"/>
      <c r="Z95" s="130"/>
      <c r="AA95" s="130"/>
      <c r="AB95" s="130"/>
      <c r="AC95" s="130"/>
    </row>
    <row r="96" spans="1:29" s="122" customFormat="1" ht="17.100000000000001" customHeight="1">
      <c r="A96" s="472"/>
      <c r="B96" s="452" t="s">
        <v>10</v>
      </c>
      <c r="C96" s="453"/>
      <c r="D96" s="158">
        <f>+'RAW by Sector-Ann A-B'!B212</f>
        <v>147.82163849080993</v>
      </c>
      <c r="E96" s="429">
        <f>+'RAW by Sector-Ann A-B'!C212</f>
        <v>4.3496183829700001</v>
      </c>
      <c r="F96" s="429">
        <f>+'RAW by Sector-Ann A-B'!D212</f>
        <v>6462.7481323751845</v>
      </c>
      <c r="G96" s="429">
        <f>+'RAW by Sector-Ann A-B'!E212</f>
        <v>2455.3130132721117</v>
      </c>
      <c r="H96" s="429">
        <f>+'RAW by Sector-Ann A-B'!F212</f>
        <v>68.096347000000009</v>
      </c>
      <c r="I96" s="429">
        <f>+'RAW by Sector-Ann A-B'!G212</f>
        <v>183.67550700000001</v>
      </c>
      <c r="J96" s="429">
        <f t="shared" si="6"/>
        <v>9322.004256521077</v>
      </c>
      <c r="K96" s="429">
        <f>+'RAW by Sector-Ann A-B'!H212</f>
        <v>6565.0285620850764</v>
      </c>
      <c r="L96" s="166"/>
      <c r="M96" s="309"/>
      <c r="N96" s="308"/>
      <c r="O96" s="299"/>
      <c r="P96" s="299"/>
      <c r="Q96" s="299"/>
      <c r="R96" s="299"/>
      <c r="S96" s="299"/>
      <c r="T96" s="299"/>
      <c r="U96" s="299"/>
      <c r="W96" s="130"/>
      <c r="X96" s="130"/>
      <c r="Y96" s="130"/>
      <c r="Z96" s="130"/>
      <c r="AA96" s="130"/>
      <c r="AB96" s="130"/>
      <c r="AC96" s="130"/>
    </row>
    <row r="97" spans="1:29" s="122" customFormat="1" ht="17.100000000000001" customHeight="1">
      <c r="A97" s="472"/>
      <c r="B97" s="452" t="s">
        <v>11</v>
      </c>
      <c r="C97" s="453"/>
      <c r="D97" s="304">
        <f>+'RAW by Sector-Ann A-B'!B213</f>
        <v>597.6994599509643</v>
      </c>
      <c r="E97" s="429">
        <f>+'RAW by Sector-Ann A-B'!C213</f>
        <v>0.10947400904999999</v>
      </c>
      <c r="F97" s="429">
        <f>+'RAW by Sector-Ann A-B'!D213</f>
        <v>3280.3844939852593</v>
      </c>
      <c r="G97" s="429">
        <f>+'RAW by Sector-Ann A-B'!E213</f>
        <v>1128.5289314323588</v>
      </c>
      <c r="H97" s="429">
        <f>+'RAW by Sector-Ann A-B'!F213</f>
        <v>0</v>
      </c>
      <c r="I97" s="429">
        <f>+'RAW by Sector-Ann A-B'!G213</f>
        <v>0</v>
      </c>
      <c r="J97" s="429">
        <f t="shared" si="6"/>
        <v>5006.7223593776325</v>
      </c>
      <c r="K97" s="429">
        <f>+'RAW by Sector-Ann A-B'!H213</f>
        <v>0</v>
      </c>
      <c r="L97" s="166"/>
      <c r="M97" s="120"/>
      <c r="N97" s="308"/>
      <c r="O97" s="299"/>
      <c r="P97" s="299"/>
      <c r="Q97" s="299"/>
      <c r="R97" s="299"/>
      <c r="S97" s="299"/>
      <c r="T97" s="299"/>
      <c r="U97" s="299"/>
      <c r="W97" s="130"/>
      <c r="X97" s="130"/>
      <c r="Y97" s="130"/>
      <c r="Z97" s="130"/>
      <c r="AA97" s="130"/>
      <c r="AB97" s="130"/>
      <c r="AC97" s="130"/>
    </row>
    <row r="98" spans="1:29" s="122" customFormat="1" ht="17.100000000000001" customHeight="1">
      <c r="A98" s="472"/>
      <c r="B98" s="452" t="s">
        <v>13</v>
      </c>
      <c r="C98" s="453"/>
      <c r="D98" s="304">
        <f>+'RAW by Sector-Ann A-B'!B214</f>
        <v>35.101713845392339</v>
      </c>
      <c r="E98" s="429">
        <f>+'RAW by Sector-Ann A-B'!C214</f>
        <v>4917.0586497418799</v>
      </c>
      <c r="F98" s="429">
        <f>+'RAW by Sector-Ann A-B'!D214</f>
        <v>1804.5102238995582</v>
      </c>
      <c r="G98" s="429">
        <f>+'RAW by Sector-Ann A-B'!E214</f>
        <v>263.60098523709257</v>
      </c>
      <c r="H98" s="429">
        <f>+'RAW by Sector-Ann A-B'!F214</f>
        <v>3622.5900163372994</v>
      </c>
      <c r="I98" s="429">
        <f>+'RAW by Sector-Ann A-B'!G214</f>
        <v>0</v>
      </c>
      <c r="J98" s="429">
        <f t="shared" si="6"/>
        <v>10642.861589061224</v>
      </c>
      <c r="K98" s="131">
        <f>+'RAW by Sector-Ann A-B'!H214</f>
        <v>0</v>
      </c>
      <c r="L98" s="166"/>
      <c r="M98" s="120"/>
      <c r="N98" s="308"/>
      <c r="O98" s="299"/>
      <c r="P98" s="299"/>
      <c r="Q98" s="299"/>
      <c r="R98" s="299"/>
      <c r="S98" s="299"/>
      <c r="T98" s="299"/>
      <c r="U98" s="299"/>
      <c r="W98" s="130"/>
      <c r="X98" s="130"/>
      <c r="Y98" s="130"/>
      <c r="Z98" s="130"/>
      <c r="AA98" s="130"/>
      <c r="AB98" s="130"/>
      <c r="AC98" s="130"/>
    </row>
    <row r="99" spans="1:29" s="122" customFormat="1" ht="17.100000000000001" customHeight="1">
      <c r="A99" s="133"/>
      <c r="B99" s="452" t="s">
        <v>16</v>
      </c>
      <c r="C99" s="453"/>
      <c r="D99" s="305">
        <f>+'RAW by Sector-Ann A-B'!B215</f>
        <v>4959.3306129250659</v>
      </c>
      <c r="E99" s="305">
        <f>+'RAW by Sector-Ann A-B'!C215</f>
        <v>6534.0699714995699</v>
      </c>
      <c r="F99" s="305">
        <f>+'RAW by Sector-Ann A-B'!D215</f>
        <v>20381.571290903452</v>
      </c>
      <c r="G99" s="305">
        <f>+'RAW by Sector-Ann A-B'!E215</f>
        <v>7918.0584671460729</v>
      </c>
      <c r="H99" s="305">
        <f>+'RAW by Sector-Ann A-B'!F215</f>
        <v>9112.4100001041388</v>
      </c>
      <c r="I99" s="305">
        <f>+'RAW by Sector-Ann A-B'!G215</f>
        <v>13903.905013408687</v>
      </c>
      <c r="J99" s="134">
        <f>+SUM(D99:I99)</f>
        <v>62809.345355986981</v>
      </c>
      <c r="K99" s="134">
        <f>+'RAW by Sector-Ann A-B'!H215</f>
        <v>10516.225148702601</v>
      </c>
      <c r="L99" s="166"/>
      <c r="M99" s="120"/>
      <c r="N99" s="308"/>
      <c r="O99" s="299"/>
      <c r="P99" s="299"/>
      <c r="Q99" s="299"/>
      <c r="R99" s="299"/>
      <c r="S99" s="299"/>
      <c r="T99" s="299"/>
      <c r="U99" s="299"/>
      <c r="W99" s="130"/>
      <c r="X99" s="130"/>
      <c r="Y99" s="130"/>
      <c r="Z99" s="130"/>
      <c r="AA99" s="130"/>
      <c r="AB99" s="130"/>
      <c r="AC99" s="130"/>
    </row>
    <row r="100" spans="1:29" s="157" customFormat="1" ht="12.75">
      <c r="A100" s="431"/>
      <c r="B100" s="310"/>
      <c r="C100" s="152"/>
      <c r="D100" s="153"/>
      <c r="E100" s="153"/>
      <c r="F100" s="153"/>
      <c r="G100" s="153"/>
      <c r="H100" s="153"/>
      <c r="I100" s="153"/>
      <c r="J100" s="153"/>
      <c r="K100" s="153"/>
      <c r="L100" s="153"/>
      <c r="N100" s="306"/>
      <c r="O100" s="306"/>
      <c r="P100" s="306"/>
      <c r="Q100" s="306"/>
      <c r="R100" s="306"/>
      <c r="S100" s="306"/>
      <c r="T100" s="306"/>
      <c r="U100" s="156"/>
      <c r="V100" s="156"/>
      <c r="W100" s="156"/>
      <c r="X100" s="156"/>
      <c r="Y100" s="156"/>
      <c r="Z100" s="156"/>
      <c r="AA100" s="156"/>
      <c r="AB100" s="156"/>
    </row>
    <row r="101" spans="1:29" ht="18" customHeight="1">
      <c r="A101" s="123"/>
      <c r="B101" s="191"/>
      <c r="C101" s="162"/>
      <c r="D101" s="464" t="s">
        <v>15</v>
      </c>
      <c r="E101" s="464"/>
      <c r="F101" s="464"/>
      <c r="G101" s="464"/>
      <c r="H101" s="464"/>
      <c r="I101" s="464"/>
      <c r="J101" s="464"/>
      <c r="K101" s="464"/>
      <c r="L101" s="193"/>
      <c r="O101" s="122" t="s">
        <v>107</v>
      </c>
      <c r="P101" s="412">
        <f ca="1">NOW()</f>
        <v>44383.44200451389</v>
      </c>
    </row>
    <row r="102" spans="1:29" ht="18" customHeight="1">
      <c r="A102" s="123"/>
      <c r="B102" s="191"/>
      <c r="C102" s="193"/>
      <c r="D102" s="464" t="s">
        <v>4</v>
      </c>
      <c r="E102" s="464"/>
      <c r="F102" s="464"/>
      <c r="G102" s="464"/>
      <c r="H102" s="464"/>
      <c r="I102" s="464"/>
      <c r="J102" s="464"/>
      <c r="K102" s="464"/>
      <c r="L102" s="193"/>
      <c r="O102" s="122"/>
      <c r="P102" s="122" t="s">
        <v>108</v>
      </c>
    </row>
    <row r="103" spans="1:29" ht="20.100000000000001" customHeight="1">
      <c r="A103" s="123"/>
      <c r="B103" s="538" t="s">
        <v>94</v>
      </c>
      <c r="C103" s="538"/>
      <c r="D103" s="194" t="s">
        <v>6</v>
      </c>
      <c r="E103" s="194" t="s">
        <v>7</v>
      </c>
      <c r="F103" s="194" t="s">
        <v>8</v>
      </c>
      <c r="G103" s="194" t="s">
        <v>9</v>
      </c>
      <c r="H103" s="194" t="s">
        <v>10</v>
      </c>
      <c r="I103" s="194" t="s">
        <v>11</v>
      </c>
      <c r="J103" s="163" t="s">
        <v>12</v>
      </c>
      <c r="K103" s="195" t="s">
        <v>13</v>
      </c>
      <c r="L103" s="311"/>
      <c r="N103" s="307"/>
      <c r="O103" s="307"/>
      <c r="P103" s="307"/>
      <c r="Q103" s="307"/>
      <c r="R103" s="307"/>
      <c r="S103" s="307"/>
      <c r="T103" s="307"/>
      <c r="U103" s="307"/>
    </row>
    <row r="104" spans="1:29" s="122" customFormat="1" ht="17.100000000000001" customHeight="1">
      <c r="A104" s="472"/>
      <c r="B104" s="452" t="s">
        <v>6</v>
      </c>
      <c r="C104" s="453"/>
      <c r="D104" s="429">
        <f>+'RAW by Sector-Ann A-B'!B242</f>
        <v>1821.0012907295065</v>
      </c>
      <c r="E104" s="429">
        <f>+'RAW by Sector-Ann A-B'!C242</f>
        <v>1575.2501247729301</v>
      </c>
      <c r="F104" s="429">
        <f>+'RAW by Sector-Ann A-B'!D242</f>
        <v>3108.2992076674318</v>
      </c>
      <c r="G104" s="429">
        <f>+'RAW by Sector-Ann A-B'!E242</f>
        <v>1661.3660113748601</v>
      </c>
      <c r="H104" s="429">
        <f>+'RAW by Sector-Ann A-B'!F242</f>
        <v>0</v>
      </c>
      <c r="I104" s="429">
        <f>+'RAW by Sector-Ann A-B'!G242</f>
        <v>0</v>
      </c>
      <c r="J104" s="429">
        <f>+SUM(D104:I104)</f>
        <v>8165.9166345447284</v>
      </c>
      <c r="K104" s="429">
        <f>+'RAW by Sector-Ann A-B'!H242</f>
        <v>2704.3577592007973</v>
      </c>
      <c r="L104" s="166"/>
      <c r="M104" s="120"/>
      <c r="N104" s="308"/>
      <c r="O104" s="299"/>
      <c r="P104" s="299"/>
      <c r="Q104" s="299"/>
      <c r="R104" s="299"/>
      <c r="S104" s="299"/>
      <c r="T104" s="299"/>
      <c r="U104" s="299"/>
      <c r="W104" s="130"/>
      <c r="X104" s="130"/>
      <c r="Y104" s="130"/>
      <c r="Z104" s="130"/>
      <c r="AA104" s="130"/>
      <c r="AB104" s="130"/>
      <c r="AC104" s="130"/>
    </row>
    <row r="105" spans="1:29" s="122" customFormat="1" ht="17.100000000000001" customHeight="1">
      <c r="A105" s="472"/>
      <c r="B105" s="452" t="s">
        <v>7</v>
      </c>
      <c r="C105" s="453"/>
      <c r="D105" s="304">
        <f>+'RAW by Sector-Ann A-B'!B243</f>
        <v>892.19996631079005</v>
      </c>
      <c r="E105" s="131">
        <f>+'RAW by Sector-Ann A-B'!C243</f>
        <v>0</v>
      </c>
      <c r="F105" s="304">
        <f>+'RAW by Sector-Ann A-B'!D243</f>
        <v>3646.7715265794041</v>
      </c>
      <c r="G105" s="304">
        <f>+'RAW by Sector-Ann A-B'!E243</f>
        <v>14.35909878177651</v>
      </c>
      <c r="H105" s="429">
        <f>+'RAW by Sector-Ann A-B'!F243</f>
        <v>2.0461207287200001</v>
      </c>
      <c r="I105" s="304">
        <f>+'RAW by Sector-Ann A-B'!G243</f>
        <v>1686.4032050199135</v>
      </c>
      <c r="J105" s="429">
        <f t="shared" ref="J105:J110" si="7">+SUM(D105:I105)</f>
        <v>6241.7799174206029</v>
      </c>
      <c r="K105" s="429">
        <f>+'RAW by Sector-Ann A-B'!H243</f>
        <v>-481.05032023797423</v>
      </c>
      <c r="L105" s="166"/>
      <c r="M105" s="120"/>
      <c r="N105" s="308"/>
      <c r="O105" s="299"/>
      <c r="P105" s="299"/>
      <c r="Q105" s="299"/>
      <c r="R105" s="299"/>
      <c r="S105" s="299"/>
      <c r="T105" s="299"/>
      <c r="U105" s="299"/>
      <c r="W105" s="130"/>
      <c r="X105" s="130"/>
      <c r="Y105" s="130"/>
      <c r="Z105" s="130"/>
      <c r="AA105" s="130"/>
      <c r="AB105" s="130"/>
      <c r="AC105" s="130"/>
    </row>
    <row r="106" spans="1:29" s="122" customFormat="1" ht="17.100000000000001" customHeight="1">
      <c r="A106" s="472"/>
      <c r="B106" s="452" t="s">
        <v>8</v>
      </c>
      <c r="C106" s="453"/>
      <c r="D106" s="304">
        <f>+'RAW by Sector-Ann A-B'!B244</f>
        <v>1379.6243020590205</v>
      </c>
      <c r="E106" s="429">
        <f>+'RAW by Sector-Ann A-B'!C244</f>
        <v>11.767153566230002</v>
      </c>
      <c r="F106" s="429">
        <f>+'RAW by Sector-Ann A-B'!D244</f>
        <v>1674.2221954245349</v>
      </c>
      <c r="G106" s="429">
        <f>+'RAW by Sector-Ann A-B'!E244</f>
        <v>1320.0765930397665</v>
      </c>
      <c r="H106" s="429">
        <f>+'RAW by Sector-Ann A-B'!F244</f>
        <v>5031.5502231239825</v>
      </c>
      <c r="I106" s="429">
        <f>+'RAW by Sector-Ann A-B'!G244</f>
        <v>8324.8868529985957</v>
      </c>
      <c r="J106" s="429">
        <f t="shared" si="7"/>
        <v>17742.12732021213</v>
      </c>
      <c r="K106" s="429">
        <f>+'RAW by Sector-Ann A-B'!H244</f>
        <v>1590.5928809144259</v>
      </c>
      <c r="L106" s="166"/>
      <c r="M106" s="120"/>
      <c r="N106" s="308"/>
      <c r="O106" s="299"/>
      <c r="P106" s="299"/>
      <c r="Q106" s="299"/>
      <c r="R106" s="299"/>
      <c r="S106" s="299"/>
      <c r="T106" s="299"/>
      <c r="U106" s="299"/>
      <c r="W106" s="130"/>
      <c r="X106" s="130"/>
      <c r="Y106" s="130"/>
      <c r="Z106" s="130"/>
      <c r="AA106" s="130"/>
      <c r="AB106" s="130"/>
      <c r="AC106" s="130"/>
    </row>
    <row r="107" spans="1:29" s="122" customFormat="1" ht="17.100000000000001" customHeight="1">
      <c r="A107" s="472"/>
      <c r="B107" s="452" t="s">
        <v>9</v>
      </c>
      <c r="C107" s="453"/>
      <c r="D107" s="304">
        <f>+'RAW by Sector-Ann A-B'!B245</f>
        <v>44.990800550550013</v>
      </c>
      <c r="E107" s="429">
        <f>+'RAW by Sector-Ann A-B'!C245</f>
        <v>63.640494689379999</v>
      </c>
      <c r="F107" s="429">
        <f>+'RAW by Sector-Ann A-B'!D245</f>
        <v>1072.0032935504835</v>
      </c>
      <c r="G107" s="429">
        <f>+'RAW by Sector-Ann A-B'!E245</f>
        <v>1305.3070782558041</v>
      </c>
      <c r="H107" s="429">
        <f>+'RAW by Sector-Ann A-B'!F245</f>
        <v>567.99654077436401</v>
      </c>
      <c r="I107" s="429">
        <f>+'RAW by Sector-Ann A-B'!G245</f>
        <v>4417.2142263884498</v>
      </c>
      <c r="J107" s="429">
        <f t="shared" si="7"/>
        <v>7471.1524342090315</v>
      </c>
      <c r="K107" s="429">
        <f>+'RAW by Sector-Ann A-B'!H245</f>
        <v>691.97803440019504</v>
      </c>
      <c r="L107" s="166"/>
      <c r="M107" s="120"/>
      <c r="N107" s="308"/>
      <c r="O107" s="299"/>
      <c r="P107" s="299"/>
      <c r="Q107" s="299"/>
      <c r="R107" s="299"/>
      <c r="S107" s="299"/>
      <c r="T107" s="299"/>
      <c r="U107" s="299"/>
      <c r="W107" s="130"/>
      <c r="X107" s="130"/>
      <c r="Y107" s="130"/>
      <c r="Z107" s="130"/>
      <c r="AA107" s="130"/>
      <c r="AB107" s="130"/>
      <c r="AC107" s="130"/>
    </row>
    <row r="108" spans="1:29" s="122" customFormat="1" ht="17.100000000000001" customHeight="1">
      <c r="A108" s="472"/>
      <c r="B108" s="452" t="s">
        <v>10</v>
      </c>
      <c r="C108" s="453"/>
      <c r="D108" s="158">
        <f>+'RAW by Sector-Ann A-B'!B246</f>
        <v>146.78589470375613</v>
      </c>
      <c r="E108" s="429">
        <f>+'RAW by Sector-Ann A-B'!C246</f>
        <v>4.3937405105099989</v>
      </c>
      <c r="F108" s="429">
        <f>+'RAW by Sector-Ann A-B'!D246</f>
        <v>6673.7187581663493</v>
      </c>
      <c r="G108" s="429">
        <f>+'RAW by Sector-Ann A-B'!E246</f>
        <v>2789.0140375848619</v>
      </c>
      <c r="H108" s="429">
        <f>+'RAW by Sector-Ann A-B'!F246</f>
        <v>72.048287000000002</v>
      </c>
      <c r="I108" s="429">
        <f>+'RAW by Sector-Ann A-B'!G246</f>
        <v>185.04916</v>
      </c>
      <c r="J108" s="429">
        <f t="shared" si="7"/>
        <v>9871.0098779654782</v>
      </c>
      <c r="K108" s="429">
        <f>+'RAW by Sector-Ann A-B'!H246</f>
        <v>7115.1728898700048</v>
      </c>
      <c r="L108" s="166"/>
      <c r="M108" s="309"/>
      <c r="N108" s="308"/>
      <c r="O108" s="299"/>
      <c r="P108" s="299"/>
      <c r="Q108" s="299"/>
      <c r="R108" s="299"/>
      <c r="S108" s="299"/>
      <c r="T108" s="299"/>
      <c r="U108" s="299"/>
      <c r="W108" s="130"/>
      <c r="X108" s="130"/>
      <c r="Y108" s="130"/>
      <c r="Z108" s="130"/>
      <c r="AA108" s="130"/>
      <c r="AB108" s="130"/>
      <c r="AC108" s="130"/>
    </row>
    <row r="109" spans="1:29" s="122" customFormat="1" ht="17.100000000000001" customHeight="1">
      <c r="A109" s="472"/>
      <c r="B109" s="452" t="s">
        <v>11</v>
      </c>
      <c r="C109" s="453"/>
      <c r="D109" s="304">
        <f>+'RAW by Sector-Ann A-B'!B247</f>
        <v>608.07558948884389</v>
      </c>
      <c r="E109" s="429">
        <f>+'RAW by Sector-Ann A-B'!C247</f>
        <v>9.1730313620000004E-2</v>
      </c>
      <c r="F109" s="429">
        <f>+'RAW by Sector-Ann A-B'!D247</f>
        <v>3354.5960326186459</v>
      </c>
      <c r="G109" s="429">
        <f>+'RAW by Sector-Ann A-B'!E247</f>
        <v>1173.7814484343346</v>
      </c>
      <c r="H109" s="429">
        <f>+'RAW by Sector-Ann A-B'!F247</f>
        <v>0</v>
      </c>
      <c r="I109" s="429">
        <f>+'RAW by Sector-Ann A-B'!G247</f>
        <v>0</v>
      </c>
      <c r="J109" s="429">
        <f t="shared" si="7"/>
        <v>5136.544800855444</v>
      </c>
      <c r="K109" s="429">
        <f>+'RAW by Sector-Ann A-B'!H247</f>
        <v>0</v>
      </c>
      <c r="L109" s="166"/>
      <c r="M109" s="120"/>
      <c r="N109" s="308"/>
      <c r="O109" s="299"/>
      <c r="P109" s="299"/>
      <c r="Q109" s="299"/>
      <c r="R109" s="299"/>
      <c r="S109" s="299"/>
      <c r="T109" s="299"/>
      <c r="U109" s="299"/>
      <c r="W109" s="130"/>
      <c r="X109" s="130"/>
      <c r="Y109" s="130"/>
      <c r="Z109" s="130"/>
      <c r="AA109" s="130"/>
      <c r="AB109" s="130"/>
      <c r="AC109" s="130"/>
    </row>
    <row r="110" spans="1:29" s="122" customFormat="1" ht="17.100000000000001" customHeight="1">
      <c r="A110" s="472"/>
      <c r="B110" s="452" t="s">
        <v>13</v>
      </c>
      <c r="C110" s="453"/>
      <c r="D110" s="304">
        <f>+'RAW by Sector-Ann A-B'!B248</f>
        <v>38.040449355879112</v>
      </c>
      <c r="E110" s="429">
        <f>+'RAW by Sector-Ann A-B'!C248</f>
        <v>5341.2444516510295</v>
      </c>
      <c r="F110" s="429">
        <f>+'RAW by Sector-Ann A-B'!D248</f>
        <v>1795.3732743719038</v>
      </c>
      <c r="G110" s="429">
        <f>+'RAW by Sector-Ann A-B'!E248</f>
        <v>272.57437950999599</v>
      </c>
      <c r="H110" s="429">
        <f>+'RAW by Sector-Ann A-B'!F248</f>
        <v>3816.1089610303256</v>
      </c>
      <c r="I110" s="429">
        <f>+'RAW by Sector-Ann A-B'!G248</f>
        <v>0</v>
      </c>
      <c r="J110" s="429">
        <f t="shared" si="7"/>
        <v>11263.341515919134</v>
      </c>
      <c r="K110" s="131">
        <f>+'RAW by Sector-Ann A-B'!H248</f>
        <v>0</v>
      </c>
      <c r="L110" s="166"/>
      <c r="M110" s="120"/>
      <c r="N110" s="308"/>
      <c r="O110" s="299"/>
      <c r="P110" s="299"/>
      <c r="Q110" s="299"/>
      <c r="R110" s="299"/>
      <c r="S110" s="299"/>
      <c r="T110" s="299"/>
      <c r="U110" s="299"/>
      <c r="W110" s="130"/>
      <c r="X110" s="130"/>
      <c r="Y110" s="130"/>
      <c r="Z110" s="130"/>
      <c r="AA110" s="130"/>
      <c r="AB110" s="130"/>
      <c r="AC110" s="130"/>
    </row>
    <row r="111" spans="1:29" s="122" customFormat="1" ht="17.100000000000001" customHeight="1">
      <c r="A111" s="133"/>
      <c r="B111" s="452" t="s">
        <v>16</v>
      </c>
      <c r="C111" s="453"/>
      <c r="D111" s="305">
        <f>+'RAW by Sector-Ann A-B'!B249</f>
        <v>4930.7182931983452</v>
      </c>
      <c r="E111" s="305">
        <f>+'RAW by Sector-Ann A-B'!C249</f>
        <v>6996.3876955036994</v>
      </c>
      <c r="F111" s="305">
        <f>+'RAW by Sector-Ann A-B'!D249</f>
        <v>21324.984288378753</v>
      </c>
      <c r="G111" s="305">
        <f>+'RAW by Sector-Ann A-B'!E249</f>
        <v>8536.4786469813989</v>
      </c>
      <c r="H111" s="305">
        <f>+'RAW by Sector-Ann A-B'!F249</f>
        <v>9489.7501326573911</v>
      </c>
      <c r="I111" s="305">
        <f>+'RAW by Sector-Ann A-B'!G249</f>
        <v>14613.553444406958</v>
      </c>
      <c r="J111" s="134">
        <f>+SUM(D111:I111)</f>
        <v>65891.872501126549</v>
      </c>
      <c r="K111" s="134">
        <f>+'RAW by Sector-Ann A-B'!H249</f>
        <v>11621.051244147449</v>
      </c>
      <c r="L111" s="166"/>
      <c r="M111" s="120"/>
      <c r="N111" s="308"/>
      <c r="O111" s="299"/>
      <c r="P111" s="299"/>
      <c r="Q111" s="299"/>
      <c r="R111" s="299"/>
      <c r="S111" s="299"/>
      <c r="T111" s="299"/>
      <c r="U111" s="299"/>
      <c r="W111" s="130"/>
      <c r="X111" s="130"/>
      <c r="Y111" s="130"/>
      <c r="Z111" s="130"/>
      <c r="AA111" s="130"/>
      <c r="AB111" s="130"/>
      <c r="AC111" s="130"/>
    </row>
    <row r="112" spans="1:29" s="122" customFormat="1" ht="17.100000000000001" customHeight="1">
      <c r="A112" s="133"/>
      <c r="B112" s="268"/>
      <c r="C112" s="268"/>
      <c r="D112" s="312"/>
      <c r="E112" s="312"/>
      <c r="F112" s="312"/>
      <c r="G112" s="312"/>
      <c r="H112" s="312"/>
      <c r="I112" s="312"/>
      <c r="J112" s="313"/>
      <c r="K112" s="313"/>
      <c r="L112" s="166"/>
      <c r="M112" s="120"/>
      <c r="N112" s="308"/>
      <c r="O112" s="299"/>
      <c r="P112" s="299"/>
      <c r="Q112" s="299"/>
      <c r="R112" s="299"/>
      <c r="S112" s="299"/>
      <c r="T112" s="299"/>
      <c r="U112" s="299"/>
      <c r="W112" s="130"/>
      <c r="X112" s="130"/>
      <c r="Y112" s="130"/>
      <c r="Z112" s="130"/>
      <c r="AA112" s="130"/>
      <c r="AB112" s="130"/>
      <c r="AC112" s="130"/>
    </row>
    <row r="113" spans="1:29" s="157" customFormat="1" ht="14.1" customHeight="1">
      <c r="A113" s="431"/>
      <c r="B113" s="310"/>
      <c r="C113" s="152"/>
      <c r="D113" s="153"/>
      <c r="E113" s="153"/>
      <c r="F113" s="153"/>
      <c r="G113" s="153"/>
      <c r="H113" s="153"/>
      <c r="I113" s="153"/>
      <c r="J113" s="153"/>
      <c r="K113" s="153"/>
      <c r="L113" s="153"/>
      <c r="N113" s="139"/>
      <c r="O113" s="306"/>
      <c r="P113" s="306"/>
      <c r="Q113" s="306"/>
      <c r="R113" s="306"/>
      <c r="S113" s="306"/>
      <c r="T113" s="306"/>
      <c r="U113" s="306"/>
      <c r="W113" s="156"/>
      <c r="X113" s="156"/>
      <c r="Y113" s="156"/>
      <c r="Z113" s="156"/>
      <c r="AA113" s="156"/>
      <c r="AB113" s="156"/>
      <c r="AC113" s="156"/>
    </row>
    <row r="114" spans="1:29" s="212" customFormat="1" ht="14.1" customHeight="1">
      <c r="A114" s="177"/>
      <c r="B114" s="178" t="s">
        <v>25</v>
      </c>
      <c r="C114" s="179" t="s">
        <v>26</v>
      </c>
      <c r="D114" s="177" t="s">
        <v>27</v>
      </c>
      <c r="E114" s="177"/>
      <c r="G114" s="177" t="s">
        <v>28</v>
      </c>
      <c r="H114" s="177"/>
      <c r="I114" s="177" t="s">
        <v>29</v>
      </c>
      <c r="K114" s="177"/>
      <c r="L114" s="177"/>
    </row>
    <row r="115" spans="1:29" s="212" customFormat="1" ht="14.1" customHeight="1">
      <c r="A115" s="177"/>
      <c r="B115" s="178" t="s">
        <v>30</v>
      </c>
      <c r="C115" s="179" t="s">
        <v>122</v>
      </c>
      <c r="D115" s="177" t="s">
        <v>32</v>
      </c>
      <c r="E115" s="177"/>
      <c r="G115" s="177" t="s">
        <v>33</v>
      </c>
      <c r="H115" s="177"/>
      <c r="I115" s="177" t="s">
        <v>34</v>
      </c>
      <c r="K115" s="177"/>
      <c r="L115" s="177"/>
    </row>
    <row r="116" spans="1:29" s="212" customFormat="1" ht="14.1" customHeight="1">
      <c r="A116" s="177"/>
      <c r="B116" s="180" t="s">
        <v>35</v>
      </c>
      <c r="C116" s="179" t="s">
        <v>36</v>
      </c>
      <c r="D116" s="177" t="s">
        <v>37</v>
      </c>
      <c r="E116" s="177"/>
      <c r="G116" s="177" t="s">
        <v>38</v>
      </c>
      <c r="I116" s="177"/>
      <c r="K116" s="177"/>
      <c r="L116" s="177"/>
    </row>
    <row r="117" spans="1:29" s="212" customFormat="1" ht="14.1" customHeight="1">
      <c r="A117" s="177"/>
      <c r="B117" s="296"/>
      <c r="C117" s="179" t="s">
        <v>39</v>
      </c>
      <c r="D117" s="177"/>
      <c r="E117" s="177"/>
      <c r="F117" s="177"/>
      <c r="G117" s="177"/>
      <c r="H117" s="177"/>
      <c r="I117" s="177"/>
      <c r="K117" s="177"/>
      <c r="L117" s="177"/>
    </row>
    <row r="118" spans="1:29" s="212" customFormat="1" ht="14.1" customHeight="1">
      <c r="A118" s="177"/>
      <c r="B118" s="182" t="s">
        <v>40</v>
      </c>
      <c r="C118" s="179" t="s">
        <v>41</v>
      </c>
      <c r="D118" s="177"/>
      <c r="E118" s="177"/>
      <c r="F118" s="177"/>
      <c r="G118" s="297"/>
      <c r="H118" s="177"/>
      <c r="I118" s="177"/>
      <c r="J118" s="177"/>
      <c r="K118" s="177"/>
      <c r="L118" s="177"/>
    </row>
    <row r="119" spans="1:29" s="212" customFormat="1" ht="14.1" customHeight="1">
      <c r="A119" s="177"/>
      <c r="B119" s="474" t="s">
        <v>44</v>
      </c>
      <c r="C119" s="474"/>
      <c r="D119" s="474"/>
      <c r="E119" s="474"/>
      <c r="F119" s="474"/>
      <c r="G119" s="474"/>
      <c r="H119" s="474"/>
      <c r="I119" s="474"/>
      <c r="J119" s="474"/>
      <c r="K119" s="474"/>
      <c r="L119" s="177"/>
    </row>
    <row r="120" spans="1:29" s="212" customFormat="1" ht="14.1" customHeight="1">
      <c r="A120" s="177"/>
      <c r="B120" s="539" t="s">
        <v>123</v>
      </c>
      <c r="C120" s="539"/>
      <c r="D120" s="539"/>
      <c r="E120" s="539"/>
      <c r="F120" s="539"/>
      <c r="G120" s="539"/>
      <c r="H120" s="539"/>
      <c r="I120" s="539"/>
      <c r="J120" s="539"/>
      <c r="K120" s="539"/>
      <c r="L120" s="433"/>
    </row>
    <row r="121" spans="1:29" s="212" customFormat="1" ht="14.1" customHeight="1">
      <c r="A121" s="177"/>
      <c r="B121" s="539"/>
      <c r="C121" s="539"/>
      <c r="D121" s="539"/>
      <c r="E121" s="539"/>
      <c r="F121" s="539"/>
      <c r="G121" s="539"/>
      <c r="H121" s="539"/>
      <c r="I121" s="539"/>
      <c r="J121" s="539"/>
      <c r="K121" s="539"/>
      <c r="L121" s="177"/>
    </row>
    <row r="122" spans="1:29" s="123" customFormat="1"/>
  </sheetData>
  <mergeCells count="110">
    <mergeCell ref="B15:C15"/>
    <mergeCell ref="B119:K119"/>
    <mergeCell ref="B120:K121"/>
    <mergeCell ref="B99:C99"/>
    <mergeCell ref="B85:C85"/>
    <mergeCell ref="B86:C86"/>
    <mergeCell ref="B87:C87"/>
    <mergeCell ref="D89:K89"/>
    <mergeCell ref="D90:K90"/>
    <mergeCell ref="B91:C91"/>
    <mergeCell ref="B75:C75"/>
    <mergeCell ref="D77:K77"/>
    <mergeCell ref="D78:K78"/>
    <mergeCell ref="B79:C79"/>
    <mergeCell ref="B67:C67"/>
    <mergeCell ref="B51:C51"/>
    <mergeCell ref="D53:K53"/>
    <mergeCell ref="D54:K54"/>
    <mergeCell ref="B55:C55"/>
    <mergeCell ref="B61:C61"/>
    <mergeCell ref="B62:C62"/>
    <mergeCell ref="D65:K65"/>
    <mergeCell ref="D66:K66"/>
    <mergeCell ref="D17:K17"/>
    <mergeCell ref="D5:K5"/>
    <mergeCell ref="D6:K6"/>
    <mergeCell ref="B7:C7"/>
    <mergeCell ref="A8:A14"/>
    <mergeCell ref="B8:C8"/>
    <mergeCell ref="B9:C9"/>
    <mergeCell ref="B10:C10"/>
    <mergeCell ref="B11:C11"/>
    <mergeCell ref="B12:C12"/>
    <mergeCell ref="B13:C13"/>
    <mergeCell ref="B14:C14"/>
    <mergeCell ref="A80:A86"/>
    <mergeCell ref="B80:C80"/>
    <mergeCell ref="B81:C81"/>
    <mergeCell ref="B82:C82"/>
    <mergeCell ref="B83:C83"/>
    <mergeCell ref="B84:C84"/>
    <mergeCell ref="A92:A98"/>
    <mergeCell ref="B92:C92"/>
    <mergeCell ref="B93:C93"/>
    <mergeCell ref="B94:C94"/>
    <mergeCell ref="B95:C95"/>
    <mergeCell ref="B96:C96"/>
    <mergeCell ref="B97:C97"/>
    <mergeCell ref="B98:C98"/>
    <mergeCell ref="A68:A74"/>
    <mergeCell ref="B68:C68"/>
    <mergeCell ref="B69:C69"/>
    <mergeCell ref="B70:C70"/>
    <mergeCell ref="B71:C71"/>
    <mergeCell ref="B72:C72"/>
    <mergeCell ref="B73:C73"/>
    <mergeCell ref="B74:C74"/>
    <mergeCell ref="B63:C63"/>
    <mergeCell ref="A56:A62"/>
    <mergeCell ref="B56:C56"/>
    <mergeCell ref="B57:C57"/>
    <mergeCell ref="B58:C58"/>
    <mergeCell ref="B59:C59"/>
    <mergeCell ref="B60:C60"/>
    <mergeCell ref="B43:C43"/>
    <mergeCell ref="A44:A50"/>
    <mergeCell ref="B44:C44"/>
    <mergeCell ref="B45:C45"/>
    <mergeCell ref="B46:C46"/>
    <mergeCell ref="B47:C47"/>
    <mergeCell ref="B48:C48"/>
    <mergeCell ref="B49:C49"/>
    <mergeCell ref="B50:C50"/>
    <mergeCell ref="A32:A38"/>
    <mergeCell ref="B32:C32"/>
    <mergeCell ref="B33:C33"/>
    <mergeCell ref="B34:C34"/>
    <mergeCell ref="B35:C35"/>
    <mergeCell ref="D42:K42"/>
    <mergeCell ref="B26:C26"/>
    <mergeCell ref="B27:C27"/>
    <mergeCell ref="D29:K29"/>
    <mergeCell ref="D30:K30"/>
    <mergeCell ref="B31:C31"/>
    <mergeCell ref="B36:C36"/>
    <mergeCell ref="B37:C37"/>
    <mergeCell ref="B38:C38"/>
    <mergeCell ref="B39:C39"/>
    <mergeCell ref="D41:K41"/>
    <mergeCell ref="D18:K18"/>
    <mergeCell ref="B19:C19"/>
    <mergeCell ref="A20:A26"/>
    <mergeCell ref="B20:C20"/>
    <mergeCell ref="B21:C21"/>
    <mergeCell ref="B22:C22"/>
    <mergeCell ref="B23:C23"/>
    <mergeCell ref="B24:C24"/>
    <mergeCell ref="B25:C25"/>
    <mergeCell ref="B103:C103"/>
    <mergeCell ref="D102:K102"/>
    <mergeCell ref="D101:K101"/>
    <mergeCell ref="B111:C111"/>
    <mergeCell ref="B110:C110"/>
    <mergeCell ref="A104:A110"/>
    <mergeCell ref="B109:C109"/>
    <mergeCell ref="B108:C108"/>
    <mergeCell ref="B107:C107"/>
    <mergeCell ref="B106:C106"/>
    <mergeCell ref="B105:C105"/>
    <mergeCell ref="B104:C104"/>
  </mergeCells>
  <conditionalFormatting sqref="L38">
    <cfRule type="cellIs" dxfId="835" priority="76" operator="equal">
      <formula>0</formula>
    </cfRule>
    <cfRule type="cellIs" dxfId="834" priority="77" operator="between">
      <formula>0.0000000000000000001</formula>
      <formula>0.499999999999999</formula>
    </cfRule>
  </conditionalFormatting>
  <conditionalFormatting sqref="L44:L51">
    <cfRule type="cellIs" dxfId="833" priority="74" operator="equal">
      <formula>0</formula>
    </cfRule>
    <cfRule type="cellIs" dxfId="832" priority="75" operator="between">
      <formula>0.0000000000000000001</formula>
      <formula>0.499999999999999</formula>
    </cfRule>
  </conditionalFormatting>
  <conditionalFormatting sqref="K76:L76 D76:I76 D64:I64 K64:L64 L56:L63 L65">
    <cfRule type="cellIs" dxfId="831" priority="72" operator="equal">
      <formula>0</formula>
    </cfRule>
    <cfRule type="cellIs" dxfId="830" priority="73" operator="between">
      <formula>0.0000000000000000001</formula>
      <formula>0.499999999999999</formula>
    </cfRule>
  </conditionalFormatting>
  <conditionalFormatting sqref="K88:L88 D88:I88">
    <cfRule type="cellIs" dxfId="829" priority="82" operator="equal">
      <formula>0</formula>
    </cfRule>
    <cfRule type="cellIs" dxfId="828" priority="83" operator="between">
      <formula>0.0000000000000000001</formula>
      <formula>0.499999999999999</formula>
    </cfRule>
  </conditionalFormatting>
  <conditionalFormatting sqref="J88">
    <cfRule type="cellIs" dxfId="827" priority="80" operator="equal">
      <formula>0</formula>
    </cfRule>
    <cfRule type="cellIs" dxfId="826" priority="81" operator="between">
      <formula>0.0000000000000000001</formula>
      <formula>0.499999999999999</formula>
    </cfRule>
  </conditionalFormatting>
  <conditionalFormatting sqref="L37">
    <cfRule type="cellIs" dxfId="825" priority="78" operator="equal">
      <formula>0</formula>
    </cfRule>
    <cfRule type="cellIs" dxfId="824" priority="79" operator="between">
      <formula>0.0000000000000000001</formula>
      <formula>0.499999999999999</formula>
    </cfRule>
  </conditionalFormatting>
  <conditionalFormatting sqref="L68:L75">
    <cfRule type="cellIs" dxfId="823" priority="68" operator="equal">
      <formula>0</formula>
    </cfRule>
    <cfRule type="cellIs" dxfId="822" priority="69" operator="between">
      <formula>0.0000000000000000001</formula>
      <formula>0.499999999999999</formula>
    </cfRule>
  </conditionalFormatting>
  <conditionalFormatting sqref="J64 J76">
    <cfRule type="cellIs" dxfId="821" priority="70" operator="equal">
      <formula>0</formula>
    </cfRule>
    <cfRule type="cellIs" dxfId="820" priority="71" operator="between">
      <formula>0.0000000000000000001</formula>
      <formula>0.499999999999999</formula>
    </cfRule>
  </conditionalFormatting>
  <conditionalFormatting sqref="K113:L113 L92:L112">
    <cfRule type="cellIs" dxfId="819" priority="66" operator="equal">
      <formula>0</formula>
    </cfRule>
    <cfRule type="cellIs" dxfId="818" priority="67" operator="between">
      <formula>0.0000000000000000001</formula>
      <formula>0.499999999999999</formula>
    </cfRule>
  </conditionalFormatting>
  <conditionalFormatting sqref="J113">
    <cfRule type="cellIs" dxfId="817" priority="62" operator="equal">
      <formula>0</formula>
    </cfRule>
    <cfRule type="cellIs" dxfId="816" priority="63" operator="between">
      <formula>0.0000000000000000001</formula>
      <formula>0.499999999999999</formula>
    </cfRule>
  </conditionalFormatting>
  <conditionalFormatting sqref="D113:I113">
    <cfRule type="cellIs" dxfId="815" priority="64" operator="equal">
      <formula>0</formula>
    </cfRule>
    <cfRule type="cellIs" dxfId="814" priority="65" operator="between">
      <formula>0.0000000000000000001</formula>
      <formula>0.499999999999999</formula>
    </cfRule>
  </conditionalFormatting>
  <conditionalFormatting sqref="E21 K26">
    <cfRule type="cellIs" dxfId="813" priority="61" operator="equal">
      <formula>0</formula>
    </cfRule>
  </conditionalFormatting>
  <conditionalFormatting sqref="D20:K27">
    <cfRule type="cellIs" dxfId="812" priority="60" operator="between">
      <formula>0.0000000000000001</formula>
      <formula>0.0499999999999999</formula>
    </cfRule>
  </conditionalFormatting>
  <conditionalFormatting sqref="H20:I20 H24:I25 I26 K25">
    <cfRule type="cellIs" dxfId="811" priority="59" operator="equal">
      <formula>0</formula>
    </cfRule>
  </conditionalFormatting>
  <conditionalFormatting sqref="D32:K39">
    <cfRule type="cellIs" dxfId="810" priority="58" operator="between">
      <formula>0.00000000000001</formula>
      <formula>0.0499999999999999</formula>
    </cfRule>
  </conditionalFormatting>
  <conditionalFormatting sqref="K38">
    <cfRule type="cellIs" dxfId="809" priority="57" operator="equal">
      <formula>0</formula>
    </cfRule>
  </conditionalFormatting>
  <conditionalFormatting sqref="E33">
    <cfRule type="cellIs" dxfId="808" priority="56" operator="equal">
      <formula>0</formula>
    </cfRule>
  </conditionalFormatting>
  <conditionalFormatting sqref="H32:I32">
    <cfRule type="cellIs" dxfId="807" priority="55" operator="equal">
      <formula>0</formula>
    </cfRule>
  </conditionalFormatting>
  <conditionalFormatting sqref="H36:I37">
    <cfRule type="cellIs" dxfId="806" priority="54" operator="equal">
      <formula>0</formula>
    </cfRule>
  </conditionalFormatting>
  <conditionalFormatting sqref="I38">
    <cfRule type="cellIs" dxfId="805" priority="53" operator="equal">
      <formula>0</formula>
    </cfRule>
  </conditionalFormatting>
  <conditionalFormatting sqref="K37">
    <cfRule type="cellIs" dxfId="804" priority="52" operator="equal">
      <formula>0</formula>
    </cfRule>
  </conditionalFormatting>
  <conditionalFormatting sqref="D44:K51">
    <cfRule type="cellIs" dxfId="803" priority="51" operator="between">
      <formula>0.00000000000001</formula>
      <formula>0.0499999999999999</formula>
    </cfRule>
  </conditionalFormatting>
  <conditionalFormatting sqref="K50">
    <cfRule type="cellIs" dxfId="802" priority="50" operator="equal">
      <formula>0</formula>
    </cfRule>
  </conditionalFormatting>
  <conditionalFormatting sqref="E45">
    <cfRule type="cellIs" dxfId="801" priority="49" operator="equal">
      <formula>0</formula>
    </cfRule>
  </conditionalFormatting>
  <conditionalFormatting sqref="H44:I44">
    <cfRule type="cellIs" dxfId="800" priority="48" operator="equal">
      <formula>0</formula>
    </cfRule>
  </conditionalFormatting>
  <conditionalFormatting sqref="H48:I49">
    <cfRule type="cellIs" dxfId="799" priority="47" operator="equal">
      <formula>0</formula>
    </cfRule>
  </conditionalFormatting>
  <conditionalFormatting sqref="I50">
    <cfRule type="cellIs" dxfId="798" priority="46" operator="equal">
      <formula>0</formula>
    </cfRule>
  </conditionalFormatting>
  <conditionalFormatting sqref="K49">
    <cfRule type="cellIs" dxfId="797" priority="45" operator="equal">
      <formula>0</formula>
    </cfRule>
  </conditionalFormatting>
  <conditionalFormatting sqref="D56:K63">
    <cfRule type="cellIs" dxfId="796" priority="44" operator="between">
      <formula>0.00000000000001</formula>
      <formula>0.0499999999999999</formula>
    </cfRule>
  </conditionalFormatting>
  <conditionalFormatting sqref="K62">
    <cfRule type="cellIs" dxfId="795" priority="43" operator="equal">
      <formula>0</formula>
    </cfRule>
  </conditionalFormatting>
  <conditionalFormatting sqref="E57">
    <cfRule type="cellIs" dxfId="794" priority="42" operator="equal">
      <formula>0</formula>
    </cfRule>
  </conditionalFormatting>
  <conditionalFormatting sqref="H56:I56">
    <cfRule type="cellIs" dxfId="793" priority="41" operator="equal">
      <formula>0</formula>
    </cfRule>
  </conditionalFormatting>
  <conditionalFormatting sqref="H60:I61">
    <cfRule type="cellIs" dxfId="792" priority="40" operator="equal">
      <formula>0</formula>
    </cfRule>
  </conditionalFormatting>
  <conditionalFormatting sqref="I62">
    <cfRule type="cellIs" dxfId="791" priority="39" operator="equal">
      <formula>0</formula>
    </cfRule>
  </conditionalFormatting>
  <conditionalFormatting sqref="K61">
    <cfRule type="cellIs" dxfId="790" priority="38" operator="equal">
      <formula>0</formula>
    </cfRule>
  </conditionalFormatting>
  <conditionalFormatting sqref="D68:K75">
    <cfRule type="cellIs" dxfId="789" priority="37" operator="between">
      <formula>0.00000000000001</formula>
      <formula>0.0499999999999999</formula>
    </cfRule>
  </conditionalFormatting>
  <conditionalFormatting sqref="K74">
    <cfRule type="cellIs" dxfId="788" priority="36" operator="equal">
      <formula>0</formula>
    </cfRule>
  </conditionalFormatting>
  <conditionalFormatting sqref="E69">
    <cfRule type="cellIs" dxfId="787" priority="35" operator="equal">
      <formula>0</formula>
    </cfRule>
  </conditionalFormatting>
  <conditionalFormatting sqref="H68:I68">
    <cfRule type="cellIs" dxfId="786" priority="34" operator="equal">
      <formula>0</formula>
    </cfRule>
  </conditionalFormatting>
  <conditionalFormatting sqref="H72:I73">
    <cfRule type="cellIs" dxfId="785" priority="33" operator="equal">
      <formula>0</formula>
    </cfRule>
  </conditionalFormatting>
  <conditionalFormatting sqref="I74">
    <cfRule type="cellIs" dxfId="784" priority="32" operator="equal">
      <formula>0</formula>
    </cfRule>
  </conditionalFormatting>
  <conditionalFormatting sqref="K73">
    <cfRule type="cellIs" dxfId="783" priority="31" operator="equal">
      <formula>0</formula>
    </cfRule>
  </conditionalFormatting>
  <conditionalFormatting sqref="D80:K87">
    <cfRule type="cellIs" dxfId="782" priority="30" operator="between">
      <formula>0.00000000000001</formula>
      <formula>0.0499999999999999</formula>
    </cfRule>
  </conditionalFormatting>
  <conditionalFormatting sqref="K86">
    <cfRule type="cellIs" dxfId="781" priority="29" operator="equal">
      <formula>0</formula>
    </cfRule>
  </conditionalFormatting>
  <conditionalFormatting sqref="E81">
    <cfRule type="cellIs" dxfId="780" priority="28" operator="equal">
      <formula>0</formula>
    </cfRule>
  </conditionalFormatting>
  <conditionalFormatting sqref="H80:I80">
    <cfRule type="cellIs" dxfId="779" priority="27" operator="equal">
      <formula>0</formula>
    </cfRule>
  </conditionalFormatting>
  <conditionalFormatting sqref="H84:I85">
    <cfRule type="cellIs" dxfId="778" priority="26" operator="equal">
      <formula>0</formula>
    </cfRule>
  </conditionalFormatting>
  <conditionalFormatting sqref="I86">
    <cfRule type="cellIs" dxfId="777" priority="25" operator="equal">
      <formula>0</formula>
    </cfRule>
  </conditionalFormatting>
  <conditionalFormatting sqref="K85">
    <cfRule type="cellIs" dxfId="776" priority="24" operator="equal">
      <formula>0</formula>
    </cfRule>
  </conditionalFormatting>
  <conditionalFormatting sqref="D92:K112">
    <cfRule type="cellIs" dxfId="775" priority="23" operator="between">
      <formula>0.00000000000001</formula>
      <formula>0.0499999999999999</formula>
    </cfRule>
  </conditionalFormatting>
  <conditionalFormatting sqref="K98">
    <cfRule type="cellIs" dxfId="774" priority="22" operator="equal">
      <formula>0</formula>
    </cfRule>
  </conditionalFormatting>
  <conditionalFormatting sqref="E93">
    <cfRule type="cellIs" dxfId="773" priority="21" operator="equal">
      <formula>0</formula>
    </cfRule>
  </conditionalFormatting>
  <conditionalFormatting sqref="H92:I92">
    <cfRule type="cellIs" dxfId="772" priority="20" operator="equal">
      <formula>0</formula>
    </cfRule>
  </conditionalFormatting>
  <conditionalFormatting sqref="H96:I97">
    <cfRule type="cellIs" dxfId="771" priority="19" operator="equal">
      <formula>0</formula>
    </cfRule>
  </conditionalFormatting>
  <conditionalFormatting sqref="I98">
    <cfRule type="cellIs" dxfId="770" priority="18" operator="equal">
      <formula>0</formula>
    </cfRule>
  </conditionalFormatting>
  <conditionalFormatting sqref="K97">
    <cfRule type="cellIs" dxfId="769" priority="17" operator="equal">
      <formula>0</formula>
    </cfRule>
  </conditionalFormatting>
  <conditionalFormatting sqref="E9 K14">
    <cfRule type="cellIs" dxfId="768" priority="13" operator="equal">
      <formula>0</formula>
    </cfRule>
  </conditionalFormatting>
  <conditionalFormatting sqref="D8:K15">
    <cfRule type="cellIs" dxfId="767" priority="12" operator="between">
      <formula>0.0000000000000001</formula>
      <formula>0.0499999999999999</formula>
    </cfRule>
  </conditionalFormatting>
  <conditionalFormatting sqref="H8:I8 H12:I13 I14 K13">
    <cfRule type="cellIs" dxfId="766" priority="11" operator="equal">
      <formula>0</formula>
    </cfRule>
  </conditionalFormatting>
  <conditionalFormatting sqref="K100:L100 D100:I100">
    <cfRule type="cellIs" dxfId="765" priority="9" operator="equal">
      <formula>0</formula>
    </cfRule>
    <cfRule type="cellIs" dxfId="764" priority="10" operator="between">
      <formula>0.0000000000000000001</formula>
      <formula>0.499999999999999</formula>
    </cfRule>
  </conditionalFormatting>
  <conditionalFormatting sqref="J100">
    <cfRule type="cellIs" dxfId="763" priority="7" operator="equal">
      <formula>0</formula>
    </cfRule>
    <cfRule type="cellIs" dxfId="762" priority="8" operator="between">
      <formula>0.0000000000000000001</formula>
      <formula>0.499999999999999</formula>
    </cfRule>
  </conditionalFormatting>
  <conditionalFormatting sqref="K110">
    <cfRule type="cellIs" dxfId="761" priority="6" operator="equal">
      <formula>0</formula>
    </cfRule>
  </conditionalFormatting>
  <conditionalFormatting sqref="E105">
    <cfRule type="cellIs" dxfId="760" priority="5" operator="equal">
      <formula>0</formula>
    </cfRule>
  </conditionalFormatting>
  <conditionalFormatting sqref="H104:I104">
    <cfRule type="cellIs" dxfId="759" priority="4" operator="equal">
      <formula>0</formula>
    </cfRule>
  </conditionalFormatting>
  <conditionalFormatting sqref="H108:I109">
    <cfRule type="cellIs" dxfId="758" priority="3" operator="equal">
      <formula>0</formula>
    </cfRule>
  </conditionalFormatting>
  <conditionalFormatting sqref="I110">
    <cfRule type="cellIs" dxfId="757" priority="2" operator="equal">
      <formula>0</formula>
    </cfRule>
  </conditionalFormatting>
  <conditionalFormatting sqref="K109">
    <cfRule type="cellIs" dxfId="756" priority="1" operator="equal">
      <formula>0</formula>
    </cfRule>
  </conditionalFormatting>
  <pageMargins left="0.7" right="0.7" top="0.75" bottom="0.75" header="0.3" footer="0.3"/>
  <pageSetup paperSize="9" scale="38" orientation="portrait" horizontalDpi="0" verticalDpi="0"/>
  <colBreaks count="1" manualBreakCount="1">
    <brk id="12" max="8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74"/>
  <sheetViews>
    <sheetView showGridLines="0" topLeftCell="L10" workbookViewId="0">
      <selection activeCell="I14" sqref="I14"/>
    </sheetView>
  </sheetViews>
  <sheetFormatPr defaultColWidth="9.125" defaultRowHeight="15"/>
  <cols>
    <col min="1" max="1" width="2.625" style="125" customWidth="1"/>
    <col min="2" max="2" width="2.125" style="125" customWidth="1"/>
    <col min="3" max="3" width="24.5" style="125" customWidth="1"/>
    <col min="4" max="11" width="15.875" style="125" customWidth="1"/>
    <col min="12" max="12" width="2.625" style="123" customWidth="1"/>
    <col min="13" max="13" width="4.625" style="123" customWidth="1"/>
    <col min="14" max="15" width="9.125" style="125"/>
    <col min="16" max="16" width="16.625" style="125" bestFit="1" customWidth="1"/>
    <col min="17" max="16384" width="9.125" style="125"/>
  </cols>
  <sheetData>
    <row r="1" spans="1:28" s="114" customFormat="1" ht="20.25">
      <c r="A1" s="111"/>
      <c r="B1" s="112" t="s">
        <v>124</v>
      </c>
      <c r="C1" s="112"/>
      <c r="D1" s="111"/>
      <c r="E1" s="111"/>
      <c r="F1" s="111"/>
      <c r="G1" s="111"/>
      <c r="H1" s="111"/>
      <c r="I1" s="111"/>
      <c r="J1" s="111"/>
      <c r="K1" s="113"/>
      <c r="L1" s="113"/>
      <c r="M1" s="111"/>
    </row>
    <row r="2" spans="1:28" s="114" customFormat="1" ht="18">
      <c r="A2" s="111"/>
      <c r="B2" s="186" t="s">
        <v>121</v>
      </c>
      <c r="C2" s="186"/>
      <c r="D2" s="111"/>
      <c r="E2" s="111"/>
      <c r="F2" s="111"/>
      <c r="G2" s="111"/>
      <c r="H2" s="111"/>
      <c r="I2" s="111"/>
      <c r="J2" s="111"/>
      <c r="K2" s="111"/>
      <c r="L2" s="111"/>
      <c r="M2" s="111"/>
    </row>
    <row r="3" spans="1:28" s="114" customFormat="1" ht="18">
      <c r="A3" s="116"/>
      <c r="B3" s="187" t="s">
        <v>1</v>
      </c>
      <c r="C3" s="187"/>
      <c r="D3" s="111"/>
      <c r="E3" s="111"/>
      <c r="F3" s="111"/>
      <c r="G3" s="111"/>
      <c r="H3" s="111"/>
      <c r="I3" s="111"/>
      <c r="J3" s="111"/>
      <c r="K3" s="111"/>
      <c r="L3" s="111"/>
      <c r="M3" s="111"/>
    </row>
    <row r="4" spans="1:28" s="114" customFormat="1" ht="18">
      <c r="A4" s="111"/>
      <c r="B4" s="115"/>
      <c r="C4" s="115"/>
      <c r="D4" s="111"/>
      <c r="E4" s="111"/>
      <c r="F4" s="111"/>
      <c r="G4" s="111"/>
      <c r="H4" s="111"/>
      <c r="I4" s="111"/>
      <c r="J4" s="111"/>
      <c r="K4" s="111"/>
      <c r="L4" s="111"/>
      <c r="M4" s="111"/>
    </row>
    <row r="5" spans="1:28" ht="18" customHeight="1">
      <c r="A5" s="123"/>
      <c r="B5" s="191"/>
      <c r="C5" s="162"/>
      <c r="D5" s="464" t="s">
        <v>14</v>
      </c>
      <c r="E5" s="464"/>
      <c r="F5" s="464"/>
      <c r="G5" s="464"/>
      <c r="H5" s="464"/>
      <c r="I5" s="464"/>
      <c r="J5" s="464"/>
      <c r="K5" s="464"/>
      <c r="L5" s="298"/>
      <c r="P5" s="362"/>
    </row>
    <row r="6" spans="1:28" ht="18" customHeight="1">
      <c r="A6" s="123"/>
      <c r="B6" s="191"/>
      <c r="C6" s="193"/>
      <c r="D6" s="464" t="s">
        <v>4</v>
      </c>
      <c r="E6" s="464"/>
      <c r="F6" s="464"/>
      <c r="G6" s="464"/>
      <c r="H6" s="464"/>
      <c r="I6" s="464"/>
      <c r="J6" s="464"/>
      <c r="K6" s="464"/>
      <c r="L6" s="298"/>
    </row>
    <row r="7" spans="1:28" ht="20.100000000000001" customHeight="1">
      <c r="A7" s="123"/>
      <c r="B7" s="538" t="s">
        <v>94</v>
      </c>
      <c r="C7" s="538"/>
      <c r="D7" s="194" t="s">
        <v>6</v>
      </c>
      <c r="E7" s="194" t="s">
        <v>7</v>
      </c>
      <c r="F7" s="194" t="s">
        <v>8</v>
      </c>
      <c r="G7" s="194" t="s">
        <v>9</v>
      </c>
      <c r="H7" s="194" t="s">
        <v>10</v>
      </c>
      <c r="I7" s="194" t="s">
        <v>11</v>
      </c>
      <c r="J7" s="163" t="s">
        <v>12</v>
      </c>
      <c r="K7" s="195" t="s">
        <v>13</v>
      </c>
      <c r="L7" s="302"/>
    </row>
    <row r="8" spans="1:28" s="122" customFormat="1" ht="17.100000000000001" customHeight="1">
      <c r="A8" s="472"/>
      <c r="B8" s="452" t="s">
        <v>6</v>
      </c>
      <c r="C8" s="453"/>
      <c r="D8" s="429">
        <f>IFERROR(('Gross Financial Assets'!D56-'Gross Financial Assets'!D8)/ABS('Gross Financial Assets'!D8)*100,"-")</f>
        <v>6.6460632018206427</v>
      </c>
      <c r="E8" s="429">
        <f>IFERROR(('Gross Financial Assets'!E56-'Gross Financial Assets'!E8)/ABS('Gross Financial Assets'!E8)*100,"-")</f>
        <v>2.9323410888570258</v>
      </c>
      <c r="F8" s="429">
        <f>IFERROR(('Gross Financial Assets'!F56-'Gross Financial Assets'!F8)/ABS('Gross Financial Assets'!F8)*100,"-")</f>
        <v>12.20819369390097</v>
      </c>
      <c r="G8" s="429">
        <f>IFERROR(('Gross Financial Assets'!G56-'Gross Financial Assets'!G8)/ABS('Gross Financial Assets'!G8)*100,"-")</f>
        <v>20.494421717279156</v>
      </c>
      <c r="H8" s="429" t="str">
        <f>IFERROR(('Gross Financial Assets'!H56-'Gross Financial Assets'!H8)/ABS('Gross Financial Assets'!H8)*100,"-")</f>
        <v>-</v>
      </c>
      <c r="I8" s="429" t="str">
        <f>IFERROR(('Gross Financial Assets'!I56-'Gross Financial Assets'!I8)/ABS('Gross Financial Assets'!I8)*100,"-")</f>
        <v>-</v>
      </c>
      <c r="J8" s="429">
        <f>IFERROR(('Gross Financial Assets'!J56-'Gross Financial Assets'!J8)/ABS('Gross Financial Assets'!J8)*100,"-")</f>
        <v>11.939531588956957</v>
      </c>
      <c r="K8" s="429">
        <f>IFERROR(('Gross Financial Assets'!K56-'Gross Financial Assets'!K8)/ABS('Gross Financial Assets'!K8)*100,"-")</f>
        <v>-0.6959088091055845</v>
      </c>
      <c r="L8" s="166"/>
      <c r="M8" s="120"/>
      <c r="N8" s="299"/>
      <c r="O8" s="299"/>
      <c r="P8" s="299"/>
      <c r="Q8" s="299"/>
      <c r="R8" s="299"/>
      <c r="S8" s="299"/>
      <c r="T8" s="299"/>
      <c r="U8" s="130"/>
      <c r="V8" s="130"/>
      <c r="W8" s="130"/>
      <c r="X8" s="130"/>
      <c r="Y8" s="130"/>
      <c r="Z8" s="130"/>
      <c r="AA8" s="130"/>
      <c r="AB8" s="130"/>
    </row>
    <row r="9" spans="1:28" s="122" customFormat="1" ht="17.100000000000001" customHeight="1">
      <c r="A9" s="472"/>
      <c r="B9" s="452" t="s">
        <v>7</v>
      </c>
      <c r="C9" s="453"/>
      <c r="D9" s="304">
        <f>IFERROR(('Gross Financial Assets'!D57-'Gross Financial Assets'!D9)/ABS('Gross Financial Assets'!D9)*100,"-")</f>
        <v>19.745897551258498</v>
      </c>
      <c r="E9" s="168" t="str">
        <f>IFERROR(('Gross Financial Assets'!E57-'Gross Financial Assets'!E9)/ABS('Gross Financial Assets'!E9)*100,"-")</f>
        <v>-</v>
      </c>
      <c r="F9" s="304">
        <f>IFERROR(('Gross Financial Assets'!F57-'Gross Financial Assets'!F9)/ABS('Gross Financial Assets'!F9)*100,"-")</f>
        <v>6.2125005775943958</v>
      </c>
      <c r="G9" s="304">
        <f>IFERROR(('Gross Financial Assets'!G57-'Gross Financial Assets'!G9)/ABS('Gross Financial Assets'!G9)*100,"-")</f>
        <v>22.949844358657284</v>
      </c>
      <c r="H9" s="304">
        <f>IFERROR(('Gross Financial Assets'!H57-'Gross Financial Assets'!H9)/ABS('Gross Financial Assets'!H9)*100,"-")</f>
        <v>-18.552709618849374</v>
      </c>
      <c r="I9" s="304">
        <f>IFERROR(('Gross Financial Assets'!I57-'Gross Financial Assets'!I9)/ABS('Gross Financial Assets'!I9)*100,"-")</f>
        <v>9.9153076893906196</v>
      </c>
      <c r="J9" s="304">
        <f>IFERROR(('Gross Financial Assets'!J57-'Gross Financial Assets'!J9)/ABS('Gross Financial Assets'!J9)*100,"-")</f>
        <v>8.1473017948597342</v>
      </c>
      <c r="K9" s="304">
        <f>IFERROR(('Gross Financial Assets'!K57-'Gross Financial Assets'!K9)/ABS('Gross Financial Assets'!K9)*100,"-")</f>
        <v>5.2495715289302218</v>
      </c>
      <c r="L9" s="166"/>
      <c r="M9" s="120"/>
      <c r="N9" s="299"/>
      <c r="O9" s="299"/>
      <c r="P9" s="299"/>
      <c r="Q9" s="299"/>
      <c r="R9" s="299"/>
      <c r="S9" s="299"/>
      <c r="T9" s="299"/>
      <c r="U9" s="130"/>
      <c r="V9" s="130"/>
      <c r="W9" s="130"/>
      <c r="X9" s="130"/>
      <c r="Y9" s="130"/>
      <c r="Z9" s="130"/>
      <c r="AA9" s="130"/>
      <c r="AB9" s="130"/>
    </row>
    <row r="10" spans="1:28" s="122" customFormat="1" ht="17.100000000000001" customHeight="1">
      <c r="A10" s="472"/>
      <c r="B10" s="452" t="s">
        <v>8</v>
      </c>
      <c r="C10" s="453"/>
      <c r="D10" s="304">
        <f>IFERROR(('Gross Financial Assets'!D58-'Gross Financial Assets'!D10)/ABS('Gross Financial Assets'!D10)*100,"-")</f>
        <v>-7.0551572640717719</v>
      </c>
      <c r="E10" s="304">
        <f>IFERROR(('Gross Financial Assets'!E58-'Gross Financial Assets'!E10)/ABS('Gross Financial Assets'!E10)*100,"-")</f>
        <v>-61.435093394537212</v>
      </c>
      <c r="F10" s="304">
        <f>IFERROR(('Gross Financial Assets'!F58-'Gross Financial Assets'!F10)/ABS('Gross Financial Assets'!F10)*100,"-")</f>
        <v>24.369274633467583</v>
      </c>
      <c r="G10" s="304">
        <f>IFERROR(('Gross Financial Assets'!G58-'Gross Financial Assets'!G10)/ABS('Gross Financial Assets'!G10)*100,"-")</f>
        <v>4.7831500058941439</v>
      </c>
      <c r="H10" s="304">
        <f>IFERROR(('Gross Financial Assets'!H58-'Gross Financial Assets'!H10)/ABS('Gross Financial Assets'!H10)*100,"-")</f>
        <v>11.49953204365279</v>
      </c>
      <c r="I10" s="304">
        <f>IFERROR(('Gross Financial Assets'!I58-'Gross Financial Assets'!I10)/ABS('Gross Financial Assets'!I10)*100,"-")</f>
        <v>10.352662079021716</v>
      </c>
      <c r="J10" s="304">
        <f>IFERROR(('Gross Financial Assets'!J58-'Gross Financial Assets'!J10)/ABS('Gross Financial Assets'!J10)*100,"-")</f>
        <v>8.9435082933056247</v>
      </c>
      <c r="K10" s="304">
        <f>IFERROR(('Gross Financial Assets'!K58-'Gross Financial Assets'!K10)/ABS('Gross Financial Assets'!K10)*100,"-")</f>
        <v>22.554704492607716</v>
      </c>
      <c r="L10" s="166"/>
      <c r="M10" s="120"/>
      <c r="N10" s="299"/>
      <c r="O10" s="299"/>
      <c r="P10" s="299"/>
      <c r="Q10" s="299"/>
      <c r="R10" s="299"/>
      <c r="S10" s="299"/>
      <c r="T10" s="299"/>
      <c r="U10" s="130"/>
      <c r="V10" s="130"/>
      <c r="W10" s="130"/>
      <c r="X10" s="130"/>
      <c r="Y10" s="130"/>
      <c r="Z10" s="130"/>
      <c r="AA10" s="130"/>
      <c r="AB10" s="130"/>
    </row>
    <row r="11" spans="1:28" s="122" customFormat="1" ht="17.100000000000001" customHeight="1">
      <c r="A11" s="472"/>
      <c r="B11" s="452" t="s">
        <v>9</v>
      </c>
      <c r="C11" s="453"/>
      <c r="D11" s="304">
        <f>IFERROR(('Gross Financial Assets'!D59-'Gross Financial Assets'!D11)/ABS('Gross Financial Assets'!D11)*100,"-")</f>
        <v>-13.673091423537279</v>
      </c>
      <c r="E11" s="304">
        <f>IFERROR(('Gross Financial Assets'!E59-'Gross Financial Assets'!E11)/ABS('Gross Financial Assets'!E11)*100,"-")</f>
        <v>3.5928858964464765</v>
      </c>
      <c r="F11" s="304">
        <f>IFERROR(('Gross Financial Assets'!F59-'Gross Financial Assets'!F11)/ABS('Gross Financial Assets'!F11)*100,"-")</f>
        <v>10.497593531302927</v>
      </c>
      <c r="G11" s="304">
        <f>IFERROR(('Gross Financial Assets'!G59-'Gross Financial Assets'!G11)/ABS('Gross Financial Assets'!G11)*100,"-")</f>
        <v>5.5956422024171228</v>
      </c>
      <c r="H11" s="304">
        <f>IFERROR(('Gross Financial Assets'!H59-'Gross Financial Assets'!H11)/ABS('Gross Financial Assets'!H11)*100,"-")</f>
        <v>80.890768484689318</v>
      </c>
      <c r="I11" s="304">
        <f>IFERROR(('Gross Financial Assets'!I59-'Gross Financial Assets'!I11)/ABS('Gross Financial Assets'!I11)*100,"-")</f>
        <v>8.5356207939115603</v>
      </c>
      <c r="J11" s="304">
        <f>IFERROR(('Gross Financial Assets'!J59-'Gross Financial Assets'!J11)/ABS('Gross Financial Assets'!J11)*100,"-")</f>
        <v>11.561523984656063</v>
      </c>
      <c r="K11" s="304">
        <f>IFERROR(('Gross Financial Assets'!K59-'Gross Financial Assets'!K11)/ABS('Gross Financial Assets'!K11)*100,"-")</f>
        <v>-2.0074351082714874</v>
      </c>
      <c r="L11" s="166"/>
      <c r="M11" s="120"/>
      <c r="N11" s="299"/>
      <c r="O11" s="299"/>
      <c r="P11" s="299"/>
      <c r="Q11" s="299"/>
      <c r="R11" s="299"/>
      <c r="S11" s="299"/>
      <c r="T11" s="299"/>
      <c r="U11" s="130"/>
      <c r="V11" s="130"/>
      <c r="W11" s="130"/>
      <c r="X11" s="130"/>
      <c r="Y11" s="130"/>
      <c r="Z11" s="130"/>
      <c r="AA11" s="130"/>
      <c r="AB11" s="130"/>
    </row>
    <row r="12" spans="1:28" s="122" customFormat="1" ht="17.100000000000001" customHeight="1">
      <c r="A12" s="472"/>
      <c r="B12" s="452" t="s">
        <v>10</v>
      </c>
      <c r="C12" s="453"/>
      <c r="D12" s="158" t="str">
        <f>IFERROR(('Gross Financial Assets'!D60-'Gross Financial Assets'!D12)/ABS('Gross Financial Assets'!D12)*100,"-")</f>
        <v>-</v>
      </c>
      <c r="E12" s="158">
        <f>IFERROR(('Gross Financial Assets'!E60-'Gross Financial Assets'!E12)/ABS('Gross Financial Assets'!E12)*100,"-")</f>
        <v>32.29180508012093</v>
      </c>
      <c r="F12" s="158">
        <f>IFERROR(('Gross Financial Assets'!F60-'Gross Financial Assets'!F12)/ABS('Gross Financial Assets'!F12)*100,"-")</f>
        <v>5.3923578287619627</v>
      </c>
      <c r="G12" s="158">
        <f>IFERROR(('Gross Financial Assets'!G60-'Gross Financial Assets'!G12)/ABS('Gross Financial Assets'!G12)*100,"-")</f>
        <v>7.8105995050238795</v>
      </c>
      <c r="H12" s="158" t="str">
        <f>IFERROR(('Gross Financial Assets'!H60-'Gross Financial Assets'!H12)/ABS('Gross Financial Assets'!H12)*100,"-")</f>
        <v>-</v>
      </c>
      <c r="I12" s="158" t="str">
        <f>IFERROR(('Gross Financial Assets'!I60-'Gross Financial Assets'!I12)/ABS('Gross Financial Assets'!I12)*100,"-")</f>
        <v>-</v>
      </c>
      <c r="J12" s="158">
        <f>IFERROR(('Gross Financial Assets'!J60-'Gross Financial Assets'!J12)/ABS('Gross Financial Assets'!J12)*100,"-")</f>
        <v>10.419114893878218</v>
      </c>
      <c r="K12" s="158">
        <f>IFERROR(('Gross Financial Assets'!K60-'Gross Financial Assets'!K12)/ABS('Gross Financial Assets'!K12)*100,"-")</f>
        <v>0.71015574656795888</v>
      </c>
      <c r="L12" s="166"/>
      <c r="N12" s="299"/>
      <c r="O12" s="299"/>
      <c r="P12" s="299"/>
      <c r="Q12" s="299"/>
      <c r="R12" s="299"/>
      <c r="S12" s="299"/>
      <c r="T12" s="299"/>
      <c r="U12" s="130"/>
      <c r="V12" s="130"/>
      <c r="W12" s="130"/>
      <c r="X12" s="130"/>
      <c r="Y12" s="130"/>
      <c r="Z12" s="130"/>
      <c r="AA12" s="130"/>
      <c r="AB12" s="130"/>
    </row>
    <row r="13" spans="1:28" s="122" customFormat="1" ht="17.100000000000001" customHeight="1">
      <c r="A13" s="472"/>
      <c r="B13" s="452" t="s">
        <v>11</v>
      </c>
      <c r="C13" s="453"/>
      <c r="D13" s="304">
        <f>IFERROR(('Gross Financial Assets'!D61-'Gross Financial Assets'!D13)/ABS('Gross Financial Assets'!D13)*100,"-")</f>
        <v>20.193091450732037</v>
      </c>
      <c r="E13" s="304">
        <f>IFERROR(('Gross Financial Assets'!E61-'Gross Financial Assets'!E13)/ABS('Gross Financial Assets'!E13)*100,"-")</f>
        <v>-95.784394678447356</v>
      </c>
      <c r="F13" s="304">
        <f>IFERROR(('Gross Financial Assets'!F61-'Gross Financial Assets'!F13)/ABS('Gross Financial Assets'!F13)*100,"-")</f>
        <v>14.220293778187445</v>
      </c>
      <c r="G13" s="304">
        <f>IFERROR(('Gross Financial Assets'!G61-'Gross Financial Assets'!G13)/ABS('Gross Financial Assets'!G13)*100,"-")</f>
        <v>12.498914263148379</v>
      </c>
      <c r="H13" s="304" t="str">
        <f>IFERROR(('Gross Financial Assets'!H61-'Gross Financial Assets'!H13)/ABS('Gross Financial Assets'!H13)*100,"-")</f>
        <v>-</v>
      </c>
      <c r="I13" s="304" t="str">
        <f>IFERROR(('Gross Financial Assets'!I61-'Gross Financial Assets'!I13)/ABS('Gross Financial Assets'!I13)*100,"-")</f>
        <v>-</v>
      </c>
      <c r="J13" s="304">
        <f>IFERROR(('Gross Financial Assets'!J61-'Gross Financial Assets'!J13)/ABS('Gross Financial Assets'!J13)*100,"-")</f>
        <v>14.371993286891216</v>
      </c>
      <c r="K13" s="304" t="str">
        <f>IFERROR(('Gross Financial Assets'!K61-'Gross Financial Assets'!K13)/ABS('Gross Financial Assets'!K13)*100,"-")</f>
        <v>-</v>
      </c>
      <c r="L13" s="166"/>
      <c r="M13" s="120"/>
      <c r="N13" s="299"/>
      <c r="O13" s="299"/>
      <c r="P13" s="299"/>
      <c r="Q13" s="299"/>
      <c r="R13" s="299"/>
      <c r="S13" s="299"/>
      <c r="T13" s="299"/>
      <c r="U13" s="130"/>
      <c r="V13" s="130"/>
      <c r="W13" s="130"/>
      <c r="X13" s="130"/>
      <c r="Y13" s="130"/>
      <c r="Z13" s="130"/>
      <c r="AA13" s="130"/>
      <c r="AB13" s="130"/>
    </row>
    <row r="14" spans="1:28" s="122" customFormat="1" ht="17.100000000000001" customHeight="1">
      <c r="A14" s="472"/>
      <c r="B14" s="452" t="s">
        <v>13</v>
      </c>
      <c r="C14" s="453"/>
      <c r="D14" s="304">
        <f>IFERROR(('Gross Financial Assets'!D62-'Gross Financial Assets'!D14)/ABS('Gross Financial Assets'!D14)*100,"-")</f>
        <v>25.426464171573343</v>
      </c>
      <c r="E14" s="304">
        <f>IFERROR(('Gross Financial Assets'!E62-'Gross Financial Assets'!E14)/ABS('Gross Financial Assets'!E14)*100,"-")</f>
        <v>7.2663729936972166</v>
      </c>
      <c r="F14" s="304">
        <f>IFERROR(('Gross Financial Assets'!F62-'Gross Financial Assets'!F14)/ABS('Gross Financial Assets'!F14)*100,"-")</f>
        <v>9.8541268921990905</v>
      </c>
      <c r="G14" s="304">
        <f>IFERROR(('Gross Financial Assets'!G62-'Gross Financial Assets'!G14)/ABS('Gross Financial Assets'!G14)*100,"-")</f>
        <v>12.43066152696648</v>
      </c>
      <c r="H14" s="304">
        <f>IFERROR(('Gross Financial Assets'!H62-'Gross Financial Assets'!H14)/ABS('Gross Financial Assets'!H14)*100,"-")</f>
        <v>5.2414841627189341</v>
      </c>
      <c r="I14" s="304" t="str">
        <f>IFERROR(('Gross Financial Assets'!I62-'Gross Financial Assets'!I14)/ABS('Gross Financial Assets'!I14)*100,"-")</f>
        <v>-</v>
      </c>
      <c r="J14" s="304">
        <f>IFERROR(('Gross Financial Assets'!J62-'Gross Financial Assets'!J14)/ABS('Gross Financial Assets'!J14)*100,"-")</f>
        <v>7.1372401127245553</v>
      </c>
      <c r="K14" s="168" t="str">
        <f>IFERROR(('Gross Financial Assets'!K62-'Gross Financial Assets'!K14)/ABS('Gross Financial Assets'!K14)*100,"-")</f>
        <v>-</v>
      </c>
      <c r="L14" s="166"/>
      <c r="M14" s="120"/>
      <c r="N14" s="299"/>
      <c r="O14" s="299"/>
      <c r="P14" s="299"/>
      <c r="Q14" s="299"/>
      <c r="R14" s="299"/>
      <c r="S14" s="299"/>
      <c r="T14" s="299"/>
      <c r="U14" s="130"/>
      <c r="V14" s="130"/>
      <c r="W14" s="130"/>
      <c r="X14" s="130"/>
      <c r="Y14" s="130"/>
      <c r="Z14" s="130"/>
      <c r="AA14" s="130"/>
      <c r="AB14" s="130"/>
    </row>
    <row r="15" spans="1:28" s="122" customFormat="1" ht="17.100000000000001" customHeight="1">
      <c r="A15" s="133"/>
      <c r="B15" s="452" t="s">
        <v>16</v>
      </c>
      <c r="C15" s="453"/>
      <c r="D15" s="305">
        <f>IFERROR(('Gross Financial Assets'!D63-'Gross Financial Assets'!D15)/ABS('Gross Financial Assets'!D15)*100,"-")</f>
        <v>7.8090698876194367</v>
      </c>
      <c r="E15" s="305">
        <f>IFERROR(('Gross Financial Assets'!E63-'Gross Financial Assets'!E15)/ABS('Gross Financial Assets'!E15)*100,"-")</f>
        <v>4.8876847193935502</v>
      </c>
      <c r="F15" s="305">
        <f>IFERROR(('Gross Financial Assets'!F63-'Gross Financial Assets'!F15)/ABS('Gross Financial Assets'!F15)*100,"-")</f>
        <v>9.6682833944785429</v>
      </c>
      <c r="G15" s="305">
        <f>IFERROR(('Gross Financial Assets'!G63-'Gross Financial Assets'!G15)/ABS('Gross Financial Assets'!G15)*100,"-")</f>
        <v>9.8127959134447007</v>
      </c>
      <c r="H15" s="305">
        <f>IFERROR(('Gross Financial Assets'!H63-'Gross Financial Assets'!H15)/ABS('Gross Financial Assets'!H15)*100,"-")</f>
        <v>12.344328218374271</v>
      </c>
      <c r="I15" s="305">
        <f>IFERROR(('Gross Financial Assets'!I63-'Gross Financial Assets'!I15)/ABS('Gross Financial Assets'!I15)*100,"-")</f>
        <v>11.255465806706948</v>
      </c>
      <c r="J15" s="305">
        <f>IFERROR(('Gross Financial Assets'!J63-'Gross Financial Assets'!J15)/ABS('Gross Financial Assets'!J15)*100,"-")</f>
        <v>9.8729823880360161</v>
      </c>
      <c r="K15" s="305">
        <f>IFERROR(('Gross Financial Assets'!K63-'Gross Financial Assets'!K15)/ABS('Gross Financial Assets'!K15)*100,"-")</f>
        <v>3.5551748704470012</v>
      </c>
      <c r="L15" s="166"/>
      <c r="M15" s="120"/>
      <c r="N15" s="299"/>
      <c r="O15" s="299"/>
      <c r="P15" s="299"/>
      <c r="Q15" s="299"/>
      <c r="R15" s="299"/>
      <c r="S15" s="299"/>
      <c r="T15" s="299"/>
      <c r="U15" s="130"/>
      <c r="V15" s="130"/>
      <c r="W15" s="130"/>
      <c r="X15" s="130"/>
      <c r="Y15" s="130"/>
      <c r="Z15" s="130"/>
      <c r="AA15" s="130"/>
      <c r="AB15" s="130"/>
    </row>
    <row r="16" spans="1:28" s="157" customFormat="1" ht="12.75">
      <c r="A16" s="431"/>
      <c r="B16" s="207"/>
      <c r="C16" s="152"/>
      <c r="D16" s="153"/>
      <c r="E16" s="153"/>
      <c r="F16" s="153"/>
      <c r="G16" s="153"/>
      <c r="H16" s="153"/>
      <c r="I16" s="153"/>
      <c r="J16" s="153"/>
      <c r="K16" s="153"/>
      <c r="L16" s="153"/>
      <c r="N16" s="306"/>
      <c r="O16" s="306"/>
      <c r="P16" s="306"/>
      <c r="Q16" s="306"/>
      <c r="R16" s="306"/>
      <c r="S16" s="306"/>
      <c r="T16" s="306"/>
      <c r="U16" s="156"/>
      <c r="V16" s="156"/>
      <c r="W16" s="156"/>
      <c r="X16" s="156"/>
      <c r="Y16" s="156"/>
      <c r="Z16" s="156"/>
      <c r="AA16" s="156"/>
      <c r="AB16" s="156"/>
    </row>
    <row r="17" spans="1:29" s="157" customFormat="1">
      <c r="A17" s="431"/>
      <c r="B17" s="191"/>
      <c r="C17" s="162"/>
      <c r="D17" s="464" t="s">
        <v>98</v>
      </c>
      <c r="E17" s="464"/>
      <c r="F17" s="464"/>
      <c r="G17" s="464"/>
      <c r="H17" s="464"/>
      <c r="I17" s="464"/>
      <c r="J17" s="464"/>
      <c r="K17" s="464"/>
      <c r="L17" s="153"/>
      <c r="N17" s="306"/>
      <c r="O17" s="125"/>
      <c r="P17" s="362"/>
      <c r="Q17" s="306"/>
      <c r="R17" s="306"/>
      <c r="S17" s="306"/>
      <c r="T17" s="306"/>
      <c r="U17" s="156"/>
      <c r="V17" s="156"/>
      <c r="W17" s="156"/>
      <c r="X17" s="156"/>
      <c r="Y17" s="156"/>
      <c r="Z17" s="156"/>
      <c r="AA17" s="156"/>
      <c r="AB17" s="156"/>
    </row>
    <row r="18" spans="1:29" ht="18" customHeight="1">
      <c r="A18" s="123"/>
      <c r="B18" s="191"/>
      <c r="C18" s="193"/>
      <c r="D18" s="464" t="s">
        <v>4</v>
      </c>
      <c r="E18" s="464"/>
      <c r="F18" s="464"/>
      <c r="G18" s="464"/>
      <c r="H18" s="464"/>
      <c r="I18" s="464"/>
      <c r="J18" s="464"/>
      <c r="K18" s="464"/>
      <c r="L18" s="298"/>
    </row>
    <row r="19" spans="1:29" ht="20.100000000000001" customHeight="1">
      <c r="A19" s="123"/>
      <c r="B19" s="538" t="s">
        <v>94</v>
      </c>
      <c r="C19" s="538"/>
      <c r="D19" s="194" t="s">
        <v>6</v>
      </c>
      <c r="E19" s="194" t="s">
        <v>7</v>
      </c>
      <c r="F19" s="194" t="s">
        <v>8</v>
      </c>
      <c r="G19" s="194" t="s">
        <v>9</v>
      </c>
      <c r="H19" s="194" t="s">
        <v>10</v>
      </c>
      <c r="I19" s="194" t="s">
        <v>11</v>
      </c>
      <c r="J19" s="163" t="s">
        <v>12</v>
      </c>
      <c r="K19" s="195" t="s">
        <v>13</v>
      </c>
      <c r="L19" s="302"/>
    </row>
    <row r="20" spans="1:29" s="122" customFormat="1" ht="17.100000000000001" customHeight="1">
      <c r="A20" s="472"/>
      <c r="B20" s="452" t="s">
        <v>6</v>
      </c>
      <c r="C20" s="453"/>
      <c r="D20" s="429">
        <f>IFERROR(('Gross Financial Assets'!D68-'Gross Financial Assets'!D20)/ABS('Gross Financial Assets'!D20)*100,"-")</f>
        <v>8.1894089343997774</v>
      </c>
      <c r="E20" s="429">
        <f>IFERROR(('Gross Financial Assets'!E68-'Gross Financial Assets'!E20)/ABS('Gross Financial Assets'!E20)*100,"-")</f>
        <v>76.372350246799684</v>
      </c>
      <c r="F20" s="429">
        <f>IFERROR(('Gross Financial Assets'!F68-'Gross Financial Assets'!F20)/ABS('Gross Financial Assets'!F20)*100,"-")</f>
        <v>8.3981740442650352</v>
      </c>
      <c r="G20" s="429">
        <f>IFERROR(('Gross Financial Assets'!G68-'Gross Financial Assets'!G20)/ABS('Gross Financial Assets'!G20)*100,"-")</f>
        <v>11.450307645793346</v>
      </c>
      <c r="H20" s="429" t="str">
        <f>IFERROR(('Gross Financial Assets'!H68-'Gross Financial Assets'!H20)/ABS('Gross Financial Assets'!H20)*100,"-")</f>
        <v>-</v>
      </c>
      <c r="I20" s="429" t="str">
        <f>IFERROR(('Gross Financial Assets'!I68-'Gross Financial Assets'!I20)/ABS('Gross Financial Assets'!I20)*100,"-")</f>
        <v>-</v>
      </c>
      <c r="J20" s="429">
        <f>IFERROR(('Gross Financial Assets'!J68-'Gross Financial Assets'!J20)/ABS('Gross Financial Assets'!J20)*100,"-")</f>
        <v>13.845225357870145</v>
      </c>
      <c r="K20" s="429">
        <f>IFERROR(('Gross Financial Assets'!K68-'Gross Financial Assets'!K20)/ABS('Gross Financial Assets'!K20)*100,"-")</f>
        <v>2.7141730778703086</v>
      </c>
      <c r="L20" s="166"/>
      <c r="M20" s="120"/>
      <c r="N20" s="314"/>
      <c r="O20" s="314"/>
      <c r="P20" s="314"/>
      <c r="Q20" s="314"/>
      <c r="R20" s="314"/>
      <c r="S20" s="314"/>
      <c r="T20" s="314"/>
      <c r="U20" s="130"/>
      <c r="V20" s="130"/>
      <c r="W20" s="130"/>
      <c r="X20" s="130"/>
      <c r="Y20" s="130"/>
      <c r="Z20" s="315"/>
      <c r="AA20" s="130"/>
      <c r="AB20" s="130"/>
    </row>
    <row r="21" spans="1:29" s="122" customFormat="1" ht="17.100000000000001" customHeight="1">
      <c r="A21" s="472"/>
      <c r="B21" s="452" t="s">
        <v>7</v>
      </c>
      <c r="C21" s="453"/>
      <c r="D21" s="304">
        <f>IFERROR(('Gross Financial Assets'!D69-'Gross Financial Assets'!D21)/ABS('Gross Financial Assets'!D21)*100,"-")</f>
        <v>23.218788049070945</v>
      </c>
      <c r="E21" s="168" t="str">
        <f>IFERROR(('Gross Financial Assets'!E69-'Gross Financial Assets'!E21)/ABS('Gross Financial Assets'!E21)*100,"-")</f>
        <v>-</v>
      </c>
      <c r="F21" s="304">
        <f>IFERROR(('Gross Financial Assets'!F69-'Gross Financial Assets'!F21)/ABS('Gross Financial Assets'!F21)*100,"-")</f>
        <v>0.89030403057613872</v>
      </c>
      <c r="G21" s="304">
        <f>IFERROR(('Gross Financial Assets'!G69-'Gross Financial Assets'!G21)/ABS('Gross Financial Assets'!G21)*100,"-")</f>
        <v>-24.642707770575107</v>
      </c>
      <c r="H21" s="429">
        <f>IFERROR(('Gross Financial Assets'!H69-'Gross Financial Assets'!H21)/ABS('Gross Financial Assets'!H21)*100,"-")</f>
        <v>-6.2607900257339395</v>
      </c>
      <c r="I21" s="304">
        <f>IFERROR(('Gross Financial Assets'!I69-'Gross Financial Assets'!I21)/ABS('Gross Financial Assets'!I21)*100,"-")</f>
        <v>19.876222566406636</v>
      </c>
      <c r="J21" s="429">
        <f>IFERROR(('Gross Financial Assets'!J69-'Gross Financial Assets'!J21)/ABS('Gross Financial Assets'!J21)*100,"-")</f>
        <v>9.408153059478888</v>
      </c>
      <c r="K21" s="429">
        <f>IFERROR(('Gross Financial Assets'!K69-'Gross Financial Assets'!K21)/ABS('Gross Financial Assets'!K21)*100,"-")</f>
        <v>6.0091121436725095</v>
      </c>
      <c r="L21" s="166"/>
      <c r="M21" s="120"/>
      <c r="N21" s="314"/>
      <c r="O21" s="314"/>
      <c r="P21" s="314"/>
      <c r="Q21" s="314"/>
      <c r="R21" s="314"/>
      <c r="S21" s="314"/>
      <c r="T21" s="314"/>
      <c r="U21" s="130"/>
      <c r="V21" s="130"/>
      <c r="W21" s="130"/>
      <c r="X21" s="130"/>
      <c r="Y21" s="130"/>
      <c r="Z21" s="130"/>
      <c r="AA21" s="130"/>
      <c r="AB21" s="130"/>
    </row>
    <row r="22" spans="1:29" s="122" customFormat="1" ht="17.100000000000001" customHeight="1">
      <c r="A22" s="472"/>
      <c r="B22" s="452" t="s">
        <v>8</v>
      </c>
      <c r="C22" s="453"/>
      <c r="D22" s="304">
        <f>IFERROR(('Gross Financial Assets'!D70-'Gross Financial Assets'!D22)/ABS('Gross Financial Assets'!D22)*100,"-")</f>
        <v>2.8609923945160465</v>
      </c>
      <c r="E22" s="429">
        <f>IFERROR(('Gross Financial Assets'!E70-'Gross Financial Assets'!E22)/ABS('Gross Financial Assets'!E22)*100,"-")</f>
        <v>-91.994154063601968</v>
      </c>
      <c r="F22" s="429">
        <f>IFERROR(('Gross Financial Assets'!F70-'Gross Financial Assets'!F22)/ABS('Gross Financial Assets'!F22)*100,"-")</f>
        <v>26.005267953685458</v>
      </c>
      <c r="G22" s="429">
        <f>IFERROR(('Gross Financial Assets'!G70-'Gross Financial Assets'!G22)/ABS('Gross Financial Assets'!G22)*100,"-")</f>
        <v>-7.8664692095494138</v>
      </c>
      <c r="H22" s="429">
        <f>IFERROR(('Gross Financial Assets'!H70-'Gross Financial Assets'!H22)/ABS('Gross Financial Assets'!H22)*100,"-")</f>
        <v>16.692948713769805</v>
      </c>
      <c r="I22" s="429">
        <f>IFERROR(('Gross Financial Assets'!I70-'Gross Financial Assets'!I22)/ABS('Gross Financial Assets'!I22)*100,"-")</f>
        <v>9.74155402997126</v>
      </c>
      <c r="J22" s="429">
        <f>IFERROR(('Gross Financial Assets'!J70-'Gross Financial Assets'!J22)/ABS('Gross Financial Assets'!J22)*100,"-")</f>
        <v>9.1397694909524851</v>
      </c>
      <c r="K22" s="429">
        <f>IFERROR(('Gross Financial Assets'!K70-'Gross Financial Assets'!K22)/ABS('Gross Financial Assets'!K22)*100,"-")</f>
        <v>-15.471257904256575</v>
      </c>
      <c r="L22" s="166"/>
      <c r="M22" s="120"/>
      <c r="N22" s="314"/>
      <c r="O22" s="314"/>
      <c r="P22" s="314"/>
      <c r="Q22" s="314"/>
      <c r="R22" s="314"/>
      <c r="S22" s="314"/>
      <c r="T22" s="314"/>
      <c r="U22" s="130"/>
      <c r="V22" s="130"/>
      <c r="W22" s="130"/>
      <c r="X22" s="130"/>
      <c r="Y22" s="130"/>
      <c r="Z22" s="130"/>
      <c r="AA22" s="130"/>
      <c r="AB22" s="130"/>
    </row>
    <row r="23" spans="1:29" s="122" customFormat="1" ht="17.100000000000001" customHeight="1">
      <c r="A23" s="472"/>
      <c r="B23" s="452" t="s">
        <v>9</v>
      </c>
      <c r="C23" s="453"/>
      <c r="D23" s="304">
        <f>IFERROR(('Gross Financial Assets'!D71-'Gross Financial Assets'!D23)/ABS('Gross Financial Assets'!D23)*100,"-")</f>
        <v>-15.082055920155756</v>
      </c>
      <c r="E23" s="429">
        <f>IFERROR(('Gross Financial Assets'!E71-'Gross Financial Assets'!E23)/ABS('Gross Financial Assets'!E23)*100,"-")</f>
        <v>5.1166365634145947</v>
      </c>
      <c r="F23" s="429">
        <f>IFERROR(('Gross Financial Assets'!F71-'Gross Financial Assets'!F23)/ABS('Gross Financial Assets'!F23)*100,"-")</f>
        <v>4.8459241052303765</v>
      </c>
      <c r="G23" s="429">
        <f>IFERROR(('Gross Financial Assets'!G71-'Gross Financial Assets'!G23)/ABS('Gross Financial Assets'!G23)*100,"-")</f>
        <v>1.5854880243850276</v>
      </c>
      <c r="H23" s="429">
        <f>IFERROR(('Gross Financial Assets'!H71-'Gross Financial Assets'!H23)/ABS('Gross Financial Assets'!H23)*100,"-")</f>
        <v>10.522956671423808</v>
      </c>
      <c r="I23" s="429">
        <f>IFERROR(('Gross Financial Assets'!I71-'Gross Financial Assets'!I23)/ABS('Gross Financial Assets'!I23)*100,"-")</f>
        <v>14.361102946543319</v>
      </c>
      <c r="J23" s="429">
        <f>IFERROR(('Gross Financial Assets'!J71-'Gross Financial Assets'!J23)/ABS('Gross Financial Assets'!J23)*100,"-")</f>
        <v>9.7336433474846586</v>
      </c>
      <c r="K23" s="429">
        <f>IFERROR(('Gross Financial Assets'!K71-'Gross Financial Assets'!K23)/ABS('Gross Financial Assets'!K23)*100,"-")</f>
        <v>-9.1479484343751238</v>
      </c>
      <c r="L23" s="166"/>
      <c r="M23" s="120"/>
      <c r="N23" s="314"/>
      <c r="O23" s="314"/>
      <c r="P23" s="314"/>
      <c r="Q23" s="314"/>
      <c r="R23" s="314"/>
      <c r="S23" s="314"/>
      <c r="T23" s="314"/>
      <c r="U23" s="130"/>
      <c r="V23" s="130"/>
      <c r="W23" s="130"/>
      <c r="X23" s="130"/>
      <c r="Y23" s="130"/>
      <c r="Z23" s="130"/>
      <c r="AA23" s="130"/>
      <c r="AB23" s="130"/>
    </row>
    <row r="24" spans="1:29" s="122" customFormat="1" ht="17.100000000000001" customHeight="1">
      <c r="A24" s="472"/>
      <c r="B24" s="452" t="s">
        <v>10</v>
      </c>
      <c r="C24" s="453"/>
      <c r="D24" s="158">
        <f>IFERROR(('Gross Financial Assets'!D72-'Gross Financial Assets'!D24)/ABS('Gross Financial Assets'!D24)*100,"-")</f>
        <v>10.432199323835302</v>
      </c>
      <c r="E24" s="429">
        <f>IFERROR(('Gross Financial Assets'!E72-'Gross Financial Assets'!E24)/ABS('Gross Financial Assets'!E24)*100,"-")</f>
        <v>-20.148130167254713</v>
      </c>
      <c r="F24" s="429">
        <f>IFERROR(('Gross Financial Assets'!F72-'Gross Financial Assets'!F24)/ABS('Gross Financial Assets'!F24)*100,"-")</f>
        <v>7.9013487006836955</v>
      </c>
      <c r="G24" s="429">
        <f>IFERROR(('Gross Financial Assets'!G72-'Gross Financial Assets'!G24)/ABS('Gross Financial Assets'!G24)*100,"-")</f>
        <v>-0.98506600397321453</v>
      </c>
      <c r="H24" s="429" t="str">
        <f>IFERROR(('Gross Financial Assets'!H72-'Gross Financial Assets'!H24)/ABS('Gross Financial Assets'!H24)*100,"-")</f>
        <v>-</v>
      </c>
      <c r="I24" s="429" t="str">
        <f>IFERROR(('Gross Financial Assets'!I72-'Gross Financial Assets'!I24)/ABS('Gross Financial Assets'!I24)*100,"-")</f>
        <v>-</v>
      </c>
      <c r="J24" s="429">
        <f>IFERROR(('Gross Financial Assets'!J72-'Gross Financial Assets'!J24)/ABS('Gross Financial Assets'!J24)*100,"-")</f>
        <v>8.238250215619928</v>
      </c>
      <c r="K24" s="429">
        <f>IFERROR(('Gross Financial Assets'!K72-'Gross Financial Assets'!K24)/ABS('Gross Financial Assets'!K24)*100,"-")</f>
        <v>-12.216275219369912</v>
      </c>
      <c r="L24" s="166"/>
      <c r="M24" s="120"/>
      <c r="N24" s="314"/>
      <c r="O24" s="314"/>
      <c r="P24" s="314"/>
      <c r="Q24" s="314"/>
      <c r="R24" s="314"/>
      <c r="S24" s="314"/>
      <c r="T24" s="314"/>
      <c r="U24" s="130"/>
      <c r="V24" s="130"/>
      <c r="W24" s="130"/>
      <c r="X24" s="130"/>
      <c r="Y24" s="130"/>
      <c r="Z24" s="130"/>
      <c r="AA24" s="130"/>
      <c r="AB24" s="130"/>
    </row>
    <row r="25" spans="1:29" s="122" customFormat="1" ht="17.100000000000001" customHeight="1">
      <c r="A25" s="472"/>
      <c r="B25" s="452" t="s">
        <v>11</v>
      </c>
      <c r="C25" s="453"/>
      <c r="D25" s="304">
        <f>IFERROR(('Gross Financial Assets'!D73-'Gross Financial Assets'!D25)/ABS('Gross Financial Assets'!D25)*100,"-")</f>
        <v>23.656787559982138</v>
      </c>
      <c r="E25" s="429">
        <f>IFERROR(('Gross Financial Assets'!E73-'Gross Financial Assets'!E25)/ABS('Gross Financial Assets'!E25)*100,"-")</f>
        <v>1.9200546005255317</v>
      </c>
      <c r="F25" s="429">
        <f>IFERROR(('Gross Financial Assets'!F73-'Gross Financial Assets'!F25)/ABS('Gross Financial Assets'!F25)*100,"-")</f>
        <v>15.59402509404822</v>
      </c>
      <c r="G25" s="429">
        <f>IFERROR(('Gross Financial Assets'!G73-'Gross Financial Assets'!G25)/ABS('Gross Financial Assets'!G25)*100,"-")</f>
        <v>10.650127159651561</v>
      </c>
      <c r="H25" s="429" t="str">
        <f>IFERROR(('Gross Financial Assets'!H73-'Gross Financial Assets'!H25)/ABS('Gross Financial Assets'!H25)*100,"-")</f>
        <v>-</v>
      </c>
      <c r="I25" s="429" t="str">
        <f>IFERROR(('Gross Financial Assets'!I73-'Gross Financial Assets'!I25)/ABS('Gross Financial Assets'!I25)*100,"-")</f>
        <v>-</v>
      </c>
      <c r="J25" s="429">
        <f>IFERROR(('Gross Financial Assets'!J73-'Gross Financial Assets'!J25)/ABS('Gross Financial Assets'!J25)*100,"-")</f>
        <v>15.256049097279945</v>
      </c>
      <c r="K25" s="429" t="str">
        <f>IFERROR(('Gross Financial Assets'!K73-'Gross Financial Assets'!K25)/ABS('Gross Financial Assets'!K25)*100,"-")</f>
        <v>-</v>
      </c>
      <c r="L25" s="166"/>
      <c r="M25" s="120"/>
      <c r="N25" s="314"/>
      <c r="O25" s="314"/>
      <c r="P25" s="314"/>
      <c r="Q25" s="314"/>
      <c r="R25" s="314"/>
      <c r="S25" s="314"/>
      <c r="T25" s="314"/>
      <c r="U25" s="130"/>
      <c r="V25" s="130"/>
      <c r="W25" s="130"/>
      <c r="X25" s="130"/>
      <c r="Y25" s="130"/>
      <c r="Z25" s="130"/>
      <c r="AA25" s="130"/>
      <c r="AB25" s="130"/>
    </row>
    <row r="26" spans="1:29" s="122" customFormat="1" ht="17.100000000000001" customHeight="1">
      <c r="A26" s="472"/>
      <c r="B26" s="452" t="s">
        <v>13</v>
      </c>
      <c r="C26" s="453"/>
      <c r="D26" s="304">
        <f>IFERROR(('Gross Financial Assets'!D74-'Gross Financial Assets'!D26)/ABS('Gross Financial Assets'!D26)*100,"-")</f>
        <v>9.6778684805974287</v>
      </c>
      <c r="E26" s="429">
        <f>IFERROR(('Gross Financial Assets'!E74-'Gross Financial Assets'!E26)/ABS('Gross Financial Assets'!E26)*100,"-")</f>
        <v>3.246855789704524</v>
      </c>
      <c r="F26" s="429">
        <f>IFERROR(('Gross Financial Assets'!F74-'Gross Financial Assets'!F26)/ABS('Gross Financial Assets'!F26)*100,"-")</f>
        <v>10.580551573613825</v>
      </c>
      <c r="G26" s="429">
        <f>IFERROR(('Gross Financial Assets'!G74-'Gross Financial Assets'!G26)/ABS('Gross Financial Assets'!G26)*100,"-")</f>
        <v>-2.4503069093987504</v>
      </c>
      <c r="H26" s="429">
        <f>IFERROR(('Gross Financial Assets'!H74-'Gross Financial Assets'!H26)/ABS('Gross Financial Assets'!H26)*100,"-")</f>
        <v>1.3285264100117935</v>
      </c>
      <c r="I26" s="429" t="str">
        <f>IFERROR(('Gross Financial Assets'!I74-'Gross Financial Assets'!I26)/ABS('Gross Financial Assets'!I26)*100,"-")</f>
        <v>-</v>
      </c>
      <c r="J26" s="429">
        <f>IFERROR(('Gross Financial Assets'!J74-'Gross Financial Assets'!J26)/ABS('Gross Financial Assets'!J26)*100,"-")</f>
        <v>3.5926090296789539</v>
      </c>
      <c r="K26" s="168" t="str">
        <f>IFERROR(('Gross Financial Assets'!K74-'Gross Financial Assets'!K26)/ABS('Gross Financial Assets'!K26)*100,"-")</f>
        <v>-</v>
      </c>
      <c r="L26" s="166"/>
      <c r="N26" s="314"/>
      <c r="O26" s="314"/>
      <c r="P26" s="314"/>
      <c r="Q26" s="314"/>
      <c r="R26" s="314"/>
      <c r="S26" s="314"/>
      <c r="T26" s="314"/>
      <c r="U26" s="130"/>
      <c r="V26" s="130"/>
      <c r="W26" s="130"/>
      <c r="X26" s="130"/>
      <c r="Y26" s="130"/>
      <c r="Z26" s="130"/>
      <c r="AA26" s="130"/>
      <c r="AB26" s="130"/>
    </row>
    <row r="27" spans="1:29" s="122" customFormat="1" ht="17.100000000000001" customHeight="1">
      <c r="A27" s="133"/>
      <c r="B27" s="452" t="s">
        <v>16</v>
      </c>
      <c r="C27" s="453"/>
      <c r="D27" s="305">
        <f>IFERROR(('Gross Financial Assets'!D75-'Gross Financial Assets'!D27)/ABS('Gross Financial Assets'!D27)*100,"-")</f>
        <v>10.211501713345813</v>
      </c>
      <c r="E27" s="305">
        <f>IFERROR(('Gross Financial Assets'!E75-'Gross Financial Assets'!E27)/ABS('Gross Financial Assets'!E27)*100,"-")</f>
        <v>5.856558406210965</v>
      </c>
      <c r="F27" s="305">
        <f>IFERROR(('Gross Financial Assets'!F75-'Gross Financial Assets'!F27)/ABS('Gross Financial Assets'!F27)*100,"-")</f>
        <v>9.4271373293582634</v>
      </c>
      <c r="G27" s="305">
        <f>IFERROR(('Gross Financial Assets'!G75-'Gross Financial Assets'!G27)/ABS('Gross Financial Assets'!G27)*100,"-")</f>
        <v>1.8148865160033036</v>
      </c>
      <c r="H27" s="305">
        <f>IFERROR(('Gross Financial Assets'!H75-'Gross Financial Assets'!H27)/ABS('Gross Financial Assets'!H27)*100,"-")</f>
        <v>10.316499370938359</v>
      </c>
      <c r="I27" s="305">
        <f>IFERROR(('Gross Financial Assets'!I75-'Gross Financial Assets'!I27)/ABS('Gross Financial Assets'!I27)*100,"-")</f>
        <v>13.651438204051974</v>
      </c>
      <c r="J27" s="134">
        <f>IFERROR(('Gross Financial Assets'!J75-'Gross Financial Assets'!J27)/ABS('Gross Financial Assets'!J27)*100,"-")</f>
        <v>9.114334487779546</v>
      </c>
      <c r="K27" s="134">
        <f>IFERROR(('Gross Financial Assets'!K75-'Gross Financial Assets'!K27)/ABS('Gross Financial Assets'!K27)*100,"-")</f>
        <v>-9.9790868562292587</v>
      </c>
      <c r="L27" s="166"/>
      <c r="M27" s="120"/>
      <c r="N27" s="314"/>
      <c r="O27" s="314"/>
      <c r="P27" s="314"/>
      <c r="Q27" s="314"/>
      <c r="R27" s="314"/>
      <c r="S27" s="314"/>
      <c r="T27" s="314"/>
      <c r="U27" s="130"/>
      <c r="V27" s="130"/>
      <c r="W27" s="130"/>
      <c r="X27" s="130"/>
      <c r="Y27" s="130"/>
      <c r="Z27" s="130"/>
      <c r="AA27" s="130"/>
      <c r="AB27" s="130"/>
    </row>
    <row r="28" spans="1:29" s="157" customFormat="1" ht="12.75">
      <c r="A28" s="431"/>
      <c r="B28" s="207"/>
      <c r="C28" s="152"/>
      <c r="D28" s="153"/>
      <c r="E28" s="153"/>
      <c r="F28" s="153"/>
      <c r="G28" s="153"/>
      <c r="H28" s="153"/>
      <c r="I28" s="153"/>
      <c r="J28" s="153"/>
      <c r="K28" s="153"/>
      <c r="L28" s="153"/>
      <c r="N28" s="306"/>
      <c r="O28" s="306"/>
      <c r="P28" s="306"/>
      <c r="Q28" s="306"/>
      <c r="R28" s="306"/>
      <c r="S28" s="306"/>
      <c r="T28" s="306"/>
      <c r="U28" s="156"/>
      <c r="V28" s="156"/>
      <c r="W28" s="156"/>
      <c r="X28" s="156"/>
      <c r="Y28" s="156"/>
      <c r="Z28" s="156"/>
      <c r="AA28" s="156"/>
      <c r="AB28" s="156"/>
    </row>
    <row r="29" spans="1:29" ht="18" customHeight="1">
      <c r="A29" s="123"/>
      <c r="B29" s="191"/>
      <c r="C29" s="162"/>
      <c r="D29" s="464" t="s">
        <v>99</v>
      </c>
      <c r="E29" s="464"/>
      <c r="F29" s="464"/>
      <c r="G29" s="464"/>
      <c r="H29" s="464"/>
      <c r="I29" s="464"/>
      <c r="J29" s="464"/>
      <c r="K29" s="464"/>
      <c r="L29" s="298"/>
      <c r="P29" s="362"/>
    </row>
    <row r="30" spans="1:29" ht="18" customHeight="1">
      <c r="A30" s="123"/>
      <c r="B30" s="191"/>
      <c r="C30" s="193"/>
      <c r="D30" s="464" t="s">
        <v>4</v>
      </c>
      <c r="E30" s="464"/>
      <c r="F30" s="464"/>
      <c r="G30" s="464"/>
      <c r="H30" s="464"/>
      <c r="I30" s="464"/>
      <c r="J30" s="464"/>
      <c r="K30" s="464"/>
      <c r="L30" s="298"/>
    </row>
    <row r="31" spans="1:29" ht="20.100000000000001" customHeight="1">
      <c r="A31" s="123"/>
      <c r="B31" s="538" t="s">
        <v>94</v>
      </c>
      <c r="C31" s="538"/>
      <c r="D31" s="194" t="s">
        <v>6</v>
      </c>
      <c r="E31" s="194" t="s">
        <v>7</v>
      </c>
      <c r="F31" s="194" t="s">
        <v>8</v>
      </c>
      <c r="G31" s="194" t="s">
        <v>9</v>
      </c>
      <c r="H31" s="194" t="s">
        <v>10</v>
      </c>
      <c r="I31" s="194" t="s">
        <v>11</v>
      </c>
      <c r="J31" s="163" t="s">
        <v>12</v>
      </c>
      <c r="K31" s="195" t="s">
        <v>13</v>
      </c>
      <c r="L31" s="302"/>
      <c r="N31" s="307"/>
      <c r="O31" s="307"/>
      <c r="P31" s="307"/>
      <c r="Q31" s="307"/>
      <c r="R31" s="307"/>
      <c r="S31" s="307"/>
      <c r="T31" s="307"/>
      <c r="U31" s="307"/>
    </row>
    <row r="32" spans="1:29" s="122" customFormat="1" ht="17.100000000000001" customHeight="1">
      <c r="A32" s="472"/>
      <c r="B32" s="452" t="s">
        <v>6</v>
      </c>
      <c r="C32" s="453"/>
      <c r="D32" s="429">
        <f>IFERROR(('Gross Financial Assets'!D80-'Gross Financial Assets'!D32)/ABS('Gross Financial Assets'!D32)*100,"-")</f>
        <v>12.972737644675982</v>
      </c>
      <c r="E32" s="429">
        <f>IFERROR(('Gross Financial Assets'!E80-'Gross Financial Assets'!E32)/ABS('Gross Financial Assets'!E32)*100,"-")</f>
        <v>236.15165688899089</v>
      </c>
      <c r="F32" s="429">
        <f>IFERROR(('Gross Financial Assets'!F80-'Gross Financial Assets'!F32)/ABS('Gross Financial Assets'!F32)*100,"-")</f>
        <v>1.9217259314588873</v>
      </c>
      <c r="G32" s="429">
        <f>IFERROR(('Gross Financial Assets'!G80-'Gross Financial Assets'!G32)/ABS('Gross Financial Assets'!G32)*100,"-")</f>
        <v>13.166750186834605</v>
      </c>
      <c r="H32" s="429" t="str">
        <f>IFERROR(('Gross Financial Assets'!H80-'Gross Financial Assets'!H32)/ABS('Gross Financial Assets'!H32)*100,"-")</f>
        <v>-</v>
      </c>
      <c r="I32" s="429" t="str">
        <f>IFERROR(('Gross Financial Assets'!I80-'Gross Financial Assets'!I32)/ABS('Gross Financial Assets'!I32)*100,"-")</f>
        <v>-</v>
      </c>
      <c r="J32" s="429">
        <f>IFERROR(('Gross Financial Assets'!J80-'Gross Financial Assets'!J32)/ABS('Gross Financial Assets'!J32)*100,"-")</f>
        <v>23.231384501141633</v>
      </c>
      <c r="K32" s="429">
        <f>IFERROR(('Gross Financial Assets'!K80-'Gross Financial Assets'!K32)/ABS('Gross Financial Assets'!K32)*100,"-")</f>
        <v>13.983941233963511</v>
      </c>
      <c r="L32" s="166"/>
      <c r="M32" s="120"/>
      <c r="N32" s="314"/>
      <c r="O32" s="314"/>
      <c r="P32" s="314"/>
      <c r="Q32" s="314"/>
      <c r="R32" s="314"/>
      <c r="S32" s="314"/>
      <c r="T32" s="314"/>
      <c r="U32" s="299"/>
      <c r="V32" s="299"/>
      <c r="W32" s="299"/>
      <c r="X32" s="299"/>
      <c r="Y32" s="299"/>
      <c r="Z32" s="299"/>
      <c r="AA32" s="130"/>
      <c r="AB32" s="130"/>
      <c r="AC32" s="130"/>
    </row>
    <row r="33" spans="1:29" s="122" customFormat="1" ht="17.100000000000001" customHeight="1">
      <c r="A33" s="472"/>
      <c r="B33" s="452" t="s">
        <v>7</v>
      </c>
      <c r="C33" s="453"/>
      <c r="D33" s="304">
        <f>IFERROR(('Gross Financial Assets'!D81-'Gross Financial Assets'!D33)/ABS('Gross Financial Assets'!D33)*100,"-")</f>
        <v>14.824232033617982</v>
      </c>
      <c r="E33" s="168" t="str">
        <f>IFERROR(('Gross Financial Assets'!E81-'Gross Financial Assets'!E33)/ABS('Gross Financial Assets'!E33)*100,"-")</f>
        <v>-</v>
      </c>
      <c r="F33" s="304">
        <f>IFERROR(('Gross Financial Assets'!F81-'Gross Financial Assets'!F33)/ABS('Gross Financial Assets'!F33)*100,"-")</f>
        <v>34.253357986316153</v>
      </c>
      <c r="G33" s="304">
        <f>IFERROR(('Gross Financial Assets'!G81-'Gross Financial Assets'!G33)/ABS('Gross Financial Assets'!G33)*100,"-")</f>
        <v>23.640645821807031</v>
      </c>
      <c r="H33" s="429">
        <f>IFERROR(('Gross Financial Assets'!H81-'Gross Financial Assets'!H33)/ABS('Gross Financial Assets'!H33)*100,"-")</f>
        <v>-9.5238867170132977</v>
      </c>
      <c r="I33" s="304">
        <f>IFERROR(('Gross Financial Assets'!I81-'Gross Financial Assets'!I33)/ABS('Gross Financial Assets'!I33)*100,"-")</f>
        <v>31.273993292888601</v>
      </c>
      <c r="J33" s="429">
        <f>IFERROR(('Gross Financial Assets'!J81-'Gross Financial Assets'!J33)/ABS('Gross Financial Assets'!J33)*100,"-")</f>
        <v>29.754738556089738</v>
      </c>
      <c r="K33" s="429">
        <f>IFERROR(('Gross Financial Assets'!K81-'Gross Financial Assets'!K33)/ABS('Gross Financial Assets'!K33)*100,"-")</f>
        <v>2.6410571224414556</v>
      </c>
      <c r="L33" s="166"/>
      <c r="M33" s="120"/>
      <c r="N33" s="314"/>
      <c r="O33" s="314"/>
      <c r="P33" s="314"/>
      <c r="Q33" s="314"/>
      <c r="R33" s="314"/>
      <c r="S33" s="314"/>
      <c r="T33" s="314"/>
      <c r="U33" s="299"/>
      <c r="V33" s="299"/>
      <c r="W33" s="299"/>
      <c r="X33" s="299"/>
      <c r="Y33" s="299"/>
      <c r="Z33" s="299"/>
      <c r="AA33" s="130"/>
      <c r="AB33" s="130"/>
      <c r="AC33" s="130"/>
    </row>
    <row r="34" spans="1:29" s="122" customFormat="1" ht="17.100000000000001" customHeight="1">
      <c r="A34" s="472"/>
      <c r="B34" s="452" t="s">
        <v>8</v>
      </c>
      <c r="C34" s="453"/>
      <c r="D34" s="304">
        <f>IFERROR(('Gross Financial Assets'!D82-'Gross Financial Assets'!D34)/ABS('Gross Financial Assets'!D34)*100,"-")</f>
        <v>3.0286935485633828</v>
      </c>
      <c r="E34" s="429">
        <f>IFERROR(('Gross Financial Assets'!E82-'Gross Financial Assets'!E34)/ABS('Gross Financial Assets'!E34)*100,"-")</f>
        <v>-83.511111641067743</v>
      </c>
      <c r="F34" s="429">
        <f>IFERROR(('Gross Financial Assets'!F82-'Gross Financial Assets'!F34)/ABS('Gross Financial Assets'!F34)*100,"-")</f>
        <v>32.955637262118103</v>
      </c>
      <c r="G34" s="429">
        <f>IFERROR(('Gross Financial Assets'!G82-'Gross Financial Assets'!G34)/ABS('Gross Financial Assets'!G34)*100,"-")</f>
        <v>-14.49278473535658</v>
      </c>
      <c r="H34" s="429">
        <f>IFERROR(('Gross Financial Assets'!H82-'Gross Financial Assets'!H34)/ABS('Gross Financial Assets'!H34)*100,"-")</f>
        <v>18.135401567303074</v>
      </c>
      <c r="I34" s="429">
        <f>IFERROR(('Gross Financial Assets'!I82-'Gross Financial Assets'!I34)/ABS('Gross Financial Assets'!I34)*100,"-")</f>
        <v>10.931023971195883</v>
      </c>
      <c r="J34" s="429">
        <f>IFERROR(('Gross Financial Assets'!J82-'Gross Financial Assets'!J34)/ABS('Gross Financial Assets'!J34)*100,"-")</f>
        <v>10.189035761762488</v>
      </c>
      <c r="K34" s="429">
        <f>IFERROR(('Gross Financial Assets'!K82-'Gross Financial Assets'!K34)/ABS('Gross Financial Assets'!K34)*100,"-")</f>
        <v>-21.947969361405644</v>
      </c>
      <c r="L34" s="166"/>
      <c r="M34" s="120"/>
      <c r="N34" s="314"/>
      <c r="O34" s="314"/>
      <c r="P34" s="314"/>
      <c r="Q34" s="314"/>
      <c r="R34" s="314"/>
      <c r="S34" s="314"/>
      <c r="T34" s="314"/>
      <c r="U34" s="299"/>
      <c r="V34" s="299"/>
      <c r="W34" s="299"/>
      <c r="X34" s="299"/>
      <c r="Y34" s="299"/>
      <c r="Z34" s="299"/>
      <c r="AA34" s="130"/>
      <c r="AB34" s="130"/>
      <c r="AC34" s="130"/>
    </row>
    <row r="35" spans="1:29" s="122" customFormat="1" ht="17.100000000000001" customHeight="1">
      <c r="A35" s="472"/>
      <c r="B35" s="452" t="s">
        <v>9</v>
      </c>
      <c r="C35" s="453"/>
      <c r="D35" s="304">
        <f>IFERROR(('Gross Financial Assets'!D83-'Gross Financial Assets'!D35)/ABS('Gross Financial Assets'!D35)*100,"-")</f>
        <v>-28.843453418273686</v>
      </c>
      <c r="E35" s="429">
        <f>IFERROR(('Gross Financial Assets'!E83-'Gross Financial Assets'!E35)/ABS('Gross Financial Assets'!E35)*100,"-")</f>
        <v>4.6667174344484046</v>
      </c>
      <c r="F35" s="429">
        <f>IFERROR(('Gross Financial Assets'!F83-'Gross Financial Assets'!F35)/ABS('Gross Financial Assets'!F35)*100,"-")</f>
        <v>4.7523170824925494</v>
      </c>
      <c r="G35" s="429">
        <f>IFERROR(('Gross Financial Assets'!G83-'Gross Financial Assets'!G35)/ABS('Gross Financial Assets'!G35)*100,"-")</f>
        <v>-2.5150131490830652</v>
      </c>
      <c r="H35" s="429">
        <f>IFERROR(('Gross Financial Assets'!H83-'Gross Financial Assets'!H35)/ABS('Gross Financial Assets'!H35)*100,"-")</f>
        <v>3.7355843293371169</v>
      </c>
      <c r="I35" s="429">
        <f>IFERROR(('Gross Financial Assets'!I83-'Gross Financial Assets'!I35)/ABS('Gross Financial Assets'!I35)*100,"-")</f>
        <v>16.034656114777853</v>
      </c>
      <c r="J35" s="429">
        <f>IFERROR(('Gross Financial Assets'!J83-'Gross Financial Assets'!J35)/ABS('Gross Financial Assets'!J35)*100,"-")</f>
        <v>9.2033247291526123</v>
      </c>
      <c r="K35" s="429">
        <f>IFERROR(('Gross Financial Assets'!K83-'Gross Financial Assets'!K35)/ABS('Gross Financial Assets'!K35)*100,"-")</f>
        <v>-1.1621245775788518</v>
      </c>
      <c r="L35" s="166"/>
      <c r="M35" s="120"/>
      <c r="N35" s="314"/>
      <c r="O35" s="314"/>
      <c r="P35" s="314"/>
      <c r="Q35" s="314"/>
      <c r="R35" s="314"/>
      <c r="S35" s="314"/>
      <c r="T35" s="314"/>
      <c r="U35" s="299"/>
      <c r="V35" s="299"/>
      <c r="W35" s="299"/>
      <c r="X35" s="299"/>
      <c r="Y35" s="299"/>
      <c r="Z35" s="299"/>
      <c r="AA35" s="130"/>
      <c r="AB35" s="130"/>
      <c r="AC35" s="130"/>
    </row>
    <row r="36" spans="1:29" s="122" customFormat="1" ht="17.100000000000001" customHeight="1">
      <c r="A36" s="472"/>
      <c r="B36" s="452" t="s">
        <v>10</v>
      </c>
      <c r="C36" s="453"/>
      <c r="D36" s="158">
        <f>IFERROR(('Gross Financial Assets'!D84-'Gross Financial Assets'!D36)/ABS('Gross Financial Assets'!D36)*100,"-")</f>
        <v>20.952510544756876</v>
      </c>
      <c r="E36" s="429">
        <f>IFERROR(('Gross Financial Assets'!E84-'Gross Financial Assets'!E36)/ABS('Gross Financial Assets'!E36)*100,"-")</f>
        <v>-28.378874066102846</v>
      </c>
      <c r="F36" s="429">
        <f>IFERROR(('Gross Financial Assets'!F84-'Gross Financial Assets'!F36)/ABS('Gross Financial Assets'!F36)*100,"-")</f>
        <v>5.4680384484893496</v>
      </c>
      <c r="G36" s="429">
        <f>IFERROR(('Gross Financial Assets'!G84-'Gross Financial Assets'!G36)/ABS('Gross Financial Assets'!G36)*100,"-")</f>
        <v>3.8256923918406627</v>
      </c>
      <c r="H36" s="429" t="str">
        <f>IFERROR(('Gross Financial Assets'!H84-'Gross Financial Assets'!H36)/ABS('Gross Financial Assets'!H36)*100,"-")</f>
        <v>-</v>
      </c>
      <c r="I36" s="429" t="str">
        <f>IFERROR(('Gross Financial Assets'!I84-'Gross Financial Assets'!I36)/ABS('Gross Financial Assets'!I36)*100,"-")</f>
        <v>-</v>
      </c>
      <c r="J36" s="429">
        <f>IFERROR(('Gross Financial Assets'!J84-'Gross Financial Assets'!J36)/ABS('Gross Financial Assets'!J36)*100,"-")</f>
        <v>7.9360660254759683</v>
      </c>
      <c r="K36" s="429">
        <f>IFERROR(('Gross Financial Assets'!K84-'Gross Financial Assets'!K36)/ABS('Gross Financial Assets'!K36)*100,"-")</f>
        <v>-6.3634597429821902</v>
      </c>
      <c r="L36" s="166"/>
      <c r="M36" s="309"/>
      <c r="N36" s="314"/>
      <c r="O36" s="314"/>
      <c r="P36" s="314"/>
      <c r="Q36" s="314"/>
      <c r="R36" s="314"/>
      <c r="S36" s="314"/>
      <c r="T36" s="314"/>
      <c r="U36" s="299"/>
      <c r="V36" s="299"/>
      <c r="W36" s="299"/>
      <c r="X36" s="299"/>
      <c r="Y36" s="299"/>
      <c r="Z36" s="299"/>
      <c r="AA36" s="130"/>
      <c r="AB36" s="130"/>
      <c r="AC36" s="130"/>
    </row>
    <row r="37" spans="1:29" s="122" customFormat="1" ht="17.100000000000001" customHeight="1">
      <c r="A37" s="472"/>
      <c r="B37" s="452" t="s">
        <v>11</v>
      </c>
      <c r="C37" s="453"/>
      <c r="D37" s="304">
        <f>IFERROR(('Gross Financial Assets'!D85-'Gross Financial Assets'!D37)/ABS('Gross Financial Assets'!D37)*100,"-")</f>
        <v>21.427801155211213</v>
      </c>
      <c r="E37" s="429">
        <f>IFERROR(('Gross Financial Assets'!E85-'Gross Financial Assets'!E37)/ABS('Gross Financial Assets'!E37)*100,"-")</f>
        <v>-9.7797776194769916</v>
      </c>
      <c r="F37" s="429">
        <f>IFERROR(('Gross Financial Assets'!F85-'Gross Financial Assets'!F37)/ABS('Gross Financial Assets'!F37)*100,"-")</f>
        <v>6.7564828469400418</v>
      </c>
      <c r="G37" s="429">
        <f>IFERROR(('Gross Financial Assets'!G85-'Gross Financial Assets'!G37)/ABS('Gross Financial Assets'!G37)*100,"-")</f>
        <v>8.697083922331581</v>
      </c>
      <c r="H37" s="429" t="str">
        <f>IFERROR(('Gross Financial Assets'!H85-'Gross Financial Assets'!H37)/ABS('Gross Financial Assets'!H37)*100,"-")</f>
        <v>-</v>
      </c>
      <c r="I37" s="429" t="str">
        <f>IFERROR(('Gross Financial Assets'!I85-'Gross Financial Assets'!I37)/ABS('Gross Financial Assets'!I37)*100,"-")</f>
        <v>-</v>
      </c>
      <c r="J37" s="429">
        <f>IFERROR(('Gross Financial Assets'!J85-'Gross Financial Assets'!J37)/ABS('Gross Financial Assets'!J37)*100,"-")</f>
        <v>8.6300237622621854</v>
      </c>
      <c r="K37" s="429" t="str">
        <f>IFERROR(('Gross Financial Assets'!K85-'Gross Financial Assets'!K37)/ABS('Gross Financial Assets'!K37)*100,"-")</f>
        <v>-</v>
      </c>
      <c r="L37" s="166"/>
      <c r="M37" s="120"/>
      <c r="N37" s="314"/>
      <c r="O37" s="314"/>
      <c r="P37" s="314"/>
      <c r="Q37" s="314"/>
      <c r="R37" s="314"/>
      <c r="S37" s="314"/>
      <c r="T37" s="314"/>
      <c r="U37" s="299"/>
      <c r="V37" s="299"/>
      <c r="W37" s="299"/>
      <c r="X37" s="299"/>
      <c r="Y37" s="299"/>
      <c r="Z37" s="299"/>
      <c r="AA37" s="130"/>
      <c r="AB37" s="130"/>
      <c r="AC37" s="130"/>
    </row>
    <row r="38" spans="1:29" s="122" customFormat="1" ht="17.100000000000001" customHeight="1">
      <c r="A38" s="472"/>
      <c r="B38" s="452" t="s">
        <v>13</v>
      </c>
      <c r="C38" s="453"/>
      <c r="D38" s="304">
        <f>IFERROR(('Gross Financial Assets'!D86-'Gross Financial Assets'!D38)/ABS('Gross Financial Assets'!D38)*100,"-")</f>
        <v>40.700732806989883</v>
      </c>
      <c r="E38" s="429">
        <f>IFERROR(('Gross Financial Assets'!E86-'Gross Financial Assets'!E38)/ABS('Gross Financial Assets'!E38)*100,"-")</f>
        <v>8.521992067913974</v>
      </c>
      <c r="F38" s="429">
        <f>IFERROR(('Gross Financial Assets'!F86-'Gross Financial Assets'!F38)/ABS('Gross Financial Assets'!F38)*100,"-")</f>
        <v>5.4577570571952752</v>
      </c>
      <c r="G38" s="429">
        <f>IFERROR(('Gross Financial Assets'!G86-'Gross Financial Assets'!G38)/ABS('Gross Financial Assets'!G38)*100,"-")</f>
        <v>-0.27957486499934692</v>
      </c>
      <c r="H38" s="429">
        <f>IFERROR(('Gross Financial Assets'!H86-'Gross Financial Assets'!H38)/ABS('Gross Financial Assets'!H38)*100,"-")</f>
        <v>4.9372907038728577</v>
      </c>
      <c r="I38" s="429" t="str">
        <f>IFERROR(('Gross Financial Assets'!I86-'Gross Financial Assets'!I38)/ABS('Gross Financial Assets'!I38)*100,"-")</f>
        <v>-</v>
      </c>
      <c r="J38" s="429">
        <f>IFERROR(('Gross Financial Assets'!J86-'Gross Financial Assets'!J38)/ABS('Gross Financial Assets'!J38)*100,"-")</f>
        <v>6.6016526802099555</v>
      </c>
      <c r="K38" s="168" t="str">
        <f>IFERROR(('Gross Financial Assets'!K86-'Gross Financial Assets'!K38)/ABS('Gross Financial Assets'!K38)*100,"-")</f>
        <v>-</v>
      </c>
      <c r="L38" s="166"/>
      <c r="M38" s="120"/>
      <c r="N38" s="314"/>
      <c r="O38" s="314"/>
      <c r="P38" s="314"/>
      <c r="Q38" s="314"/>
      <c r="R38" s="314"/>
      <c r="S38" s="314"/>
      <c r="T38" s="314"/>
      <c r="U38" s="299"/>
      <c r="V38" s="299"/>
      <c r="W38" s="299"/>
      <c r="X38" s="299"/>
      <c r="Y38" s="299"/>
      <c r="Z38" s="299"/>
      <c r="AA38" s="130"/>
      <c r="AB38" s="130"/>
      <c r="AC38" s="130"/>
    </row>
    <row r="39" spans="1:29" s="122" customFormat="1" ht="17.100000000000001" customHeight="1">
      <c r="A39" s="133"/>
      <c r="B39" s="452" t="s">
        <v>16</v>
      </c>
      <c r="C39" s="453"/>
      <c r="D39" s="305">
        <f>IFERROR(('Gross Financial Assets'!D87-'Gross Financial Assets'!D39)/ABS('Gross Financial Assets'!D39)*100,"-")</f>
        <v>10.936591043670848</v>
      </c>
      <c r="E39" s="305">
        <f>IFERROR(('Gross Financial Assets'!E87-'Gross Financial Assets'!E39)/ABS('Gross Financial Assets'!E39)*100,"-")</f>
        <v>24.615525136949429</v>
      </c>
      <c r="F39" s="305">
        <f>IFERROR(('Gross Financial Assets'!F87-'Gross Financial Assets'!F39)/ABS('Gross Financial Assets'!F39)*100,"-")</f>
        <v>10.352853921013892</v>
      </c>
      <c r="G39" s="305">
        <f>IFERROR(('Gross Financial Assets'!G87-'Gross Financial Assets'!G39)/ABS('Gross Financial Assets'!G39)*100,"-")</f>
        <v>1.6305346158440395</v>
      </c>
      <c r="H39" s="305">
        <f>IFERROR(('Gross Financial Assets'!H87-'Gross Financial Assets'!H39)/ABS('Gross Financial Assets'!H39)*100,"-")</f>
        <v>12.240170693080689</v>
      </c>
      <c r="I39" s="305">
        <f>IFERROR(('Gross Financial Assets'!I87-'Gross Financial Assets'!I39)/ABS('Gross Financial Assets'!I39)*100,"-")</f>
        <v>15.89728725235044</v>
      </c>
      <c r="J39" s="134">
        <f>IFERROR(('Gross Financial Assets'!J87-'Gross Financial Assets'!J39)/ABS('Gross Financial Assets'!J39)*100,"-")</f>
        <v>11.915983837458665</v>
      </c>
      <c r="K39" s="134">
        <f>IFERROR(('Gross Financial Assets'!K87-'Gross Financial Assets'!K39)/ABS('Gross Financial Assets'!K39)*100,"-")</f>
        <v>-4.9800136747785917</v>
      </c>
      <c r="L39" s="166"/>
      <c r="M39" s="120"/>
      <c r="N39" s="314"/>
      <c r="O39" s="314"/>
      <c r="P39" s="314"/>
      <c r="Q39" s="314"/>
      <c r="R39" s="314"/>
      <c r="S39" s="314"/>
      <c r="T39" s="314"/>
      <c r="U39" s="299"/>
      <c r="V39" s="299"/>
      <c r="W39" s="299"/>
      <c r="X39" s="299"/>
      <c r="Y39" s="299"/>
      <c r="Z39" s="299"/>
      <c r="AA39" s="130"/>
      <c r="AB39" s="130"/>
      <c r="AC39" s="130"/>
    </row>
    <row r="40" spans="1:29" s="157" customFormat="1" ht="12.75">
      <c r="A40" s="431"/>
      <c r="B40" s="310"/>
      <c r="C40" s="152"/>
      <c r="D40" s="153"/>
      <c r="E40" s="153"/>
      <c r="F40" s="153"/>
      <c r="G40" s="153"/>
      <c r="H40" s="153"/>
      <c r="I40" s="153"/>
      <c r="J40" s="153"/>
      <c r="K40" s="153"/>
      <c r="L40" s="153"/>
      <c r="N40" s="306"/>
      <c r="O40" s="306"/>
      <c r="P40" s="306"/>
      <c r="Q40" s="306"/>
      <c r="R40" s="306"/>
      <c r="S40" s="306"/>
      <c r="T40" s="306"/>
      <c r="U40" s="156"/>
      <c r="V40" s="156"/>
      <c r="W40" s="156"/>
      <c r="X40" s="156"/>
      <c r="Y40" s="156"/>
      <c r="Z40" s="156"/>
      <c r="AA40" s="156"/>
      <c r="AB40" s="156"/>
    </row>
    <row r="41" spans="1:29" ht="18" customHeight="1">
      <c r="A41" s="123"/>
      <c r="B41" s="191"/>
      <c r="C41" s="162"/>
      <c r="D41" s="464" t="s">
        <v>100</v>
      </c>
      <c r="E41" s="464"/>
      <c r="F41" s="464"/>
      <c r="G41" s="464"/>
      <c r="H41" s="464"/>
      <c r="I41" s="464"/>
      <c r="J41" s="464"/>
      <c r="K41" s="464"/>
      <c r="L41" s="193"/>
      <c r="P41" s="362"/>
    </row>
    <row r="42" spans="1:29" ht="18" customHeight="1">
      <c r="A42" s="123"/>
      <c r="B42" s="191"/>
      <c r="C42" s="193"/>
      <c r="D42" s="464" t="s">
        <v>4</v>
      </c>
      <c r="E42" s="464"/>
      <c r="F42" s="464"/>
      <c r="G42" s="464"/>
      <c r="H42" s="464"/>
      <c r="I42" s="464"/>
      <c r="J42" s="464"/>
      <c r="K42" s="464"/>
      <c r="L42" s="193"/>
    </row>
    <row r="43" spans="1:29" ht="20.100000000000001" customHeight="1">
      <c r="A43" s="123"/>
      <c r="B43" s="538" t="s">
        <v>94</v>
      </c>
      <c r="C43" s="538"/>
      <c r="D43" s="194" t="s">
        <v>6</v>
      </c>
      <c r="E43" s="194" t="s">
        <v>7</v>
      </c>
      <c r="F43" s="194" t="s">
        <v>8</v>
      </c>
      <c r="G43" s="194" t="s">
        <v>9</v>
      </c>
      <c r="H43" s="194" t="s">
        <v>10</v>
      </c>
      <c r="I43" s="194" t="s">
        <v>11</v>
      </c>
      <c r="J43" s="163" t="s">
        <v>12</v>
      </c>
      <c r="K43" s="195" t="s">
        <v>13</v>
      </c>
      <c r="L43" s="311"/>
      <c r="N43" s="307"/>
      <c r="O43" s="307"/>
      <c r="P43" s="307"/>
      <c r="Q43" s="307"/>
      <c r="R43" s="307"/>
      <c r="S43" s="307"/>
      <c r="T43" s="307"/>
      <c r="U43" s="307"/>
    </row>
    <row r="44" spans="1:29" s="122" customFormat="1" ht="17.100000000000001" customHeight="1">
      <c r="A44" s="472"/>
      <c r="B44" s="452" t="s">
        <v>6</v>
      </c>
      <c r="C44" s="453"/>
      <c r="D44" s="429">
        <f>IFERROR(('Gross Financial Assets'!D92-'Gross Financial Assets'!D44)/ABS('Gross Financial Assets'!D44)*100,"-")</f>
        <v>13.904837219906776</v>
      </c>
      <c r="E44" s="429">
        <f>IFERROR(('Gross Financial Assets'!E92-'Gross Financial Assets'!E44)/ABS('Gross Financial Assets'!E44)*100,"-")</f>
        <v>258.57881015009269</v>
      </c>
      <c r="F44" s="429">
        <f>IFERROR(('Gross Financial Assets'!F92-'Gross Financial Assets'!F44)/ABS('Gross Financial Assets'!F44)*100,"-")</f>
        <v>7.6258014224016399</v>
      </c>
      <c r="G44" s="429">
        <f>IFERROR(('Gross Financial Assets'!G92-'Gross Financial Assets'!G44)/ABS('Gross Financial Assets'!G44)*100,"-")</f>
        <v>9.9211263097386002</v>
      </c>
      <c r="H44" s="429" t="str">
        <f>IFERROR(('Gross Financial Assets'!H92-'Gross Financial Assets'!H44)/ABS('Gross Financial Assets'!H44)*100,"-")</f>
        <v>-</v>
      </c>
      <c r="I44" s="429" t="str">
        <f>IFERROR(('Gross Financial Assets'!I92-'Gross Financial Assets'!I44)/ABS('Gross Financial Assets'!I44)*100,"-")</f>
        <v>-</v>
      </c>
      <c r="J44" s="429">
        <f>IFERROR(('Gross Financial Assets'!J92-'Gross Financial Assets'!J44)/ABS('Gross Financial Assets'!J44)*100,"-")</f>
        <v>26.802673477898082</v>
      </c>
      <c r="K44" s="429">
        <f>IFERROR(('Gross Financial Assets'!K92-'Gross Financial Assets'!K44)/ABS('Gross Financial Assets'!K44)*100,"-")</f>
        <v>15.782071895489585</v>
      </c>
      <c r="L44" s="166"/>
      <c r="M44" s="120"/>
      <c r="N44" s="314"/>
      <c r="O44" s="314"/>
      <c r="P44" s="314"/>
      <c r="Q44" s="314"/>
      <c r="R44" s="314"/>
      <c r="S44" s="314"/>
      <c r="T44" s="314"/>
      <c r="U44" s="314"/>
      <c r="V44" s="299"/>
      <c r="W44" s="299"/>
      <c r="X44" s="299"/>
      <c r="Y44" s="299"/>
      <c r="Z44" s="299"/>
      <c r="AA44" s="130"/>
      <c r="AB44" s="130"/>
      <c r="AC44" s="130"/>
    </row>
    <row r="45" spans="1:29" s="122" customFormat="1" ht="17.100000000000001" customHeight="1">
      <c r="A45" s="472"/>
      <c r="B45" s="452" t="s">
        <v>7</v>
      </c>
      <c r="C45" s="453"/>
      <c r="D45" s="304">
        <f>IFERROR(('Gross Financial Assets'!D93-'Gross Financial Assets'!D45)/ABS('Gross Financial Assets'!D45)*100,"-")</f>
        <v>52.819454776003624</v>
      </c>
      <c r="E45" s="168" t="str">
        <f>IFERROR(('Gross Financial Assets'!E93-'Gross Financial Assets'!E45)/ABS('Gross Financial Assets'!E45)*100,"-")</f>
        <v>-</v>
      </c>
      <c r="F45" s="304">
        <f>IFERROR(('Gross Financial Assets'!F93-'Gross Financial Assets'!F45)/ABS('Gross Financial Assets'!F45)*100,"-")</f>
        <v>32.965197251610469</v>
      </c>
      <c r="G45" s="304">
        <f>IFERROR(('Gross Financial Assets'!G93-'Gross Financial Assets'!G45)/ABS('Gross Financial Assets'!G45)*100,"-")</f>
        <v>4.3893237983559361</v>
      </c>
      <c r="H45" s="429">
        <f>IFERROR(('Gross Financial Assets'!H93-'Gross Financial Assets'!H45)/ABS('Gross Financial Assets'!H45)*100,"-")</f>
        <v>-7.6948418259465345</v>
      </c>
      <c r="I45" s="304">
        <f>IFERROR(('Gross Financial Assets'!I93-'Gross Financial Assets'!I45)/ABS('Gross Financial Assets'!I45)*100,"-")</f>
        <v>30.681508415916515</v>
      </c>
      <c r="J45" s="429">
        <f>IFERROR(('Gross Financial Assets'!J93-'Gross Financial Assets'!J45)/ABS('Gross Financial Assets'!J45)*100,"-")</f>
        <v>35.225900684665874</v>
      </c>
      <c r="K45" s="429">
        <f>IFERROR(('Gross Financial Assets'!K93-'Gross Financial Assets'!K45)/ABS('Gross Financial Assets'!K45)*100,"-")</f>
        <v>-45.477309035517067</v>
      </c>
      <c r="L45" s="166"/>
      <c r="M45" s="120"/>
      <c r="N45" s="314"/>
      <c r="O45" s="314"/>
      <c r="P45" s="314"/>
      <c r="Q45" s="314"/>
      <c r="R45" s="314"/>
      <c r="S45" s="314"/>
      <c r="T45" s="314"/>
      <c r="U45" s="314"/>
      <c r="V45" s="299"/>
      <c r="W45" s="299"/>
      <c r="X45" s="299"/>
      <c r="Y45" s="299"/>
      <c r="Z45" s="299"/>
      <c r="AA45" s="130"/>
      <c r="AB45" s="130"/>
      <c r="AC45" s="130"/>
    </row>
    <row r="46" spans="1:29" s="122" customFormat="1" ht="17.100000000000001" customHeight="1">
      <c r="A46" s="472"/>
      <c r="B46" s="452" t="s">
        <v>8</v>
      </c>
      <c r="C46" s="453"/>
      <c r="D46" s="304">
        <f>IFERROR(('Gross Financial Assets'!D94-'Gross Financial Assets'!D46)/ABS('Gross Financial Assets'!D46)*100,"-")</f>
        <v>6.8170854497660471</v>
      </c>
      <c r="E46" s="429">
        <f>IFERROR(('Gross Financial Assets'!E94-'Gross Financial Assets'!E46)/ABS('Gross Financial Assets'!E46)*100,"-")</f>
        <v>-82.449301763061541</v>
      </c>
      <c r="F46" s="429">
        <f>IFERROR(('Gross Financial Assets'!F94-'Gross Financial Assets'!F46)/ABS('Gross Financial Assets'!F46)*100,"-")</f>
        <v>18.498587841537113</v>
      </c>
      <c r="G46" s="429">
        <f>IFERROR(('Gross Financial Assets'!G94-'Gross Financial Assets'!G46)/ABS('Gross Financial Assets'!G46)*100,"-")</f>
        <v>-19.376497489635881</v>
      </c>
      <c r="H46" s="429">
        <f>IFERROR(('Gross Financial Assets'!H94-'Gross Financial Assets'!H46)/ABS('Gross Financial Assets'!H46)*100,"-")</f>
        <v>17.605819200157907</v>
      </c>
      <c r="I46" s="429">
        <f>IFERROR(('Gross Financial Assets'!I94-'Gross Financial Assets'!I46)/ABS('Gross Financial Assets'!I46)*100,"-")</f>
        <v>7.7167117702717061</v>
      </c>
      <c r="J46" s="429">
        <f>IFERROR(('Gross Financial Assets'!J94-'Gross Financial Assets'!J46)/ABS('Gross Financial Assets'!J46)*100,"-")</f>
        <v>7.9658105731397004</v>
      </c>
      <c r="K46" s="429">
        <f>IFERROR(('Gross Financial Assets'!K94-'Gross Financial Assets'!K46)/ABS('Gross Financial Assets'!K46)*100,"-")</f>
        <v>-30.344236753221054</v>
      </c>
      <c r="L46" s="166"/>
      <c r="M46" s="120"/>
      <c r="N46" s="314"/>
      <c r="O46" s="314"/>
      <c r="P46" s="314"/>
      <c r="Q46" s="314"/>
      <c r="R46" s="314"/>
      <c r="S46" s="314"/>
      <c r="T46" s="314"/>
      <c r="U46" s="314"/>
      <c r="V46" s="299"/>
      <c r="W46" s="299"/>
      <c r="X46" s="299"/>
      <c r="Y46" s="299"/>
      <c r="Z46" s="299"/>
      <c r="AA46" s="130"/>
      <c r="AB46" s="130"/>
      <c r="AC46" s="130"/>
    </row>
    <row r="47" spans="1:29" s="122" customFormat="1" ht="17.100000000000001" customHeight="1">
      <c r="A47" s="472"/>
      <c r="B47" s="452" t="s">
        <v>9</v>
      </c>
      <c r="C47" s="453"/>
      <c r="D47" s="304">
        <f>IFERROR(('Gross Financial Assets'!D95-'Gross Financial Assets'!D47)/ABS('Gross Financial Assets'!D47)*100,"-")</f>
        <v>-22.284212883490682</v>
      </c>
      <c r="E47" s="429">
        <f>IFERROR(('Gross Financial Assets'!E95-'Gross Financial Assets'!E47)/ABS('Gross Financial Assets'!E47)*100,"-")</f>
        <v>4.2848945732438564</v>
      </c>
      <c r="F47" s="429">
        <f>IFERROR(('Gross Financial Assets'!F95-'Gross Financial Assets'!F47)/ABS('Gross Financial Assets'!F47)*100,"-")</f>
        <v>1.9761452831830857</v>
      </c>
      <c r="G47" s="429">
        <f>IFERROR(('Gross Financial Assets'!G95-'Gross Financial Assets'!G47)/ABS('Gross Financial Assets'!G47)*100,"-")</f>
        <v>-3.1967640661397496</v>
      </c>
      <c r="H47" s="429">
        <f>IFERROR(('Gross Financial Assets'!H95-'Gross Financial Assets'!H47)/ABS('Gross Financial Assets'!H47)*100,"-")</f>
        <v>1.978587418432624</v>
      </c>
      <c r="I47" s="429">
        <f>IFERROR(('Gross Financial Assets'!I95-'Gross Financial Assets'!I47)/ABS('Gross Financial Assets'!I47)*100,"-")</f>
        <v>15.16292628015089</v>
      </c>
      <c r="J47" s="429">
        <f>IFERROR(('Gross Financial Assets'!J95-'Gross Financial Assets'!J47)/ABS('Gross Financial Assets'!J47)*100,"-")</f>
        <v>8.1171357485585354</v>
      </c>
      <c r="K47" s="429">
        <f>IFERROR(('Gross Financial Assets'!K95-'Gross Financial Assets'!K47)/ABS('Gross Financial Assets'!K47)*100,"-")</f>
        <v>-1.8240725969658473</v>
      </c>
      <c r="L47" s="166"/>
      <c r="M47" s="120"/>
      <c r="N47" s="314"/>
      <c r="O47" s="314"/>
      <c r="P47" s="314"/>
      <c r="Q47" s="314"/>
      <c r="R47" s="314"/>
      <c r="S47" s="314"/>
      <c r="T47" s="314"/>
      <c r="U47" s="314"/>
      <c r="V47" s="299"/>
      <c r="W47" s="299"/>
      <c r="X47" s="299"/>
      <c r="Y47" s="299"/>
      <c r="Z47" s="299"/>
      <c r="AA47" s="130"/>
      <c r="AB47" s="130"/>
      <c r="AC47" s="130"/>
    </row>
    <row r="48" spans="1:29" s="122" customFormat="1" ht="17.100000000000001" customHeight="1">
      <c r="A48" s="472"/>
      <c r="B48" s="452" t="s">
        <v>10</v>
      </c>
      <c r="C48" s="453"/>
      <c r="D48" s="158">
        <f>IFERROR(('Gross Financial Assets'!D96-'Gross Financial Assets'!D48)/ABS('Gross Financial Assets'!D48)*100,"-")</f>
        <v>15.626526295317852</v>
      </c>
      <c r="E48" s="429">
        <f>IFERROR(('Gross Financial Assets'!E96-'Gross Financial Assets'!E48)/ABS('Gross Financial Assets'!E48)*100,"-")</f>
        <v>-17.415979574504174</v>
      </c>
      <c r="F48" s="429">
        <f>IFERROR(('Gross Financial Assets'!F96-'Gross Financial Assets'!F48)/ABS('Gross Financial Assets'!F48)*100,"-")</f>
        <v>1.6250428565859347</v>
      </c>
      <c r="G48" s="429">
        <f>IFERROR(('Gross Financial Assets'!G96-'Gross Financial Assets'!G48)/ABS('Gross Financial Assets'!G48)*100,"-")</f>
        <v>7.9791763114194544E-2</v>
      </c>
      <c r="H48" s="429" t="str">
        <f>IFERROR(('Gross Financial Assets'!H96-'Gross Financial Assets'!H48)/ABS('Gross Financial Assets'!H48)*100,"-")</f>
        <v>-</v>
      </c>
      <c r="I48" s="429" t="str">
        <f>IFERROR(('Gross Financial Assets'!I96-'Gross Financial Assets'!I48)/ABS('Gross Financial Assets'!I48)*100,"-")</f>
        <v>-</v>
      </c>
      <c r="J48" s="429">
        <f>IFERROR(('Gross Financial Assets'!J96-'Gross Financial Assets'!J48)/ABS('Gross Financial Assets'!J48)*100,"-")</f>
        <v>4.2045405097701449</v>
      </c>
      <c r="K48" s="429">
        <f>IFERROR(('Gross Financial Assets'!K96-'Gross Financial Assets'!K48)/ABS('Gross Financial Assets'!K48)*100,"-")</f>
        <v>-6.9429138481305541</v>
      </c>
      <c r="L48" s="166"/>
      <c r="M48" s="309"/>
      <c r="N48" s="314"/>
      <c r="O48" s="314"/>
      <c r="P48" s="314"/>
      <c r="Q48" s="314"/>
      <c r="R48" s="314"/>
      <c r="S48" s="314"/>
      <c r="T48" s="314"/>
      <c r="U48" s="314"/>
      <c r="V48" s="299"/>
      <c r="W48" s="299"/>
      <c r="X48" s="299"/>
      <c r="Y48" s="299"/>
      <c r="Z48" s="299"/>
      <c r="AA48" s="130"/>
      <c r="AB48" s="130"/>
      <c r="AC48" s="130"/>
    </row>
    <row r="49" spans="1:29" s="122" customFormat="1" ht="17.100000000000001" customHeight="1">
      <c r="A49" s="472"/>
      <c r="B49" s="452" t="s">
        <v>11</v>
      </c>
      <c r="C49" s="453"/>
      <c r="D49" s="304">
        <f>IFERROR(('Gross Financial Assets'!D97-'Gross Financial Assets'!D49)/ABS('Gross Financial Assets'!D49)*100,"-")</f>
        <v>25.931290974776104</v>
      </c>
      <c r="E49" s="429">
        <f>IFERROR(('Gross Financial Assets'!E97-'Gross Financial Assets'!E49)/ABS('Gross Financial Assets'!E49)*100,"-")</f>
        <v>-26.878100341546634</v>
      </c>
      <c r="F49" s="429">
        <f>IFERROR(('Gross Financial Assets'!F97-'Gross Financial Assets'!F49)/ABS('Gross Financial Assets'!F49)*100,"-")</f>
        <v>1.1354111760191905</v>
      </c>
      <c r="G49" s="429">
        <f>IFERROR(('Gross Financial Assets'!G97-'Gross Financial Assets'!G49)/ABS('Gross Financial Assets'!G49)*100,"-")</f>
        <v>5.3825830081482255</v>
      </c>
      <c r="H49" s="429" t="str">
        <f>IFERROR(('Gross Financial Assets'!H97-'Gross Financial Assets'!H49)/ABS('Gross Financial Assets'!H49)*100,"-")</f>
        <v>-</v>
      </c>
      <c r="I49" s="429" t="str">
        <f>IFERROR(('Gross Financial Assets'!I97-'Gross Financial Assets'!I49)/ABS('Gross Financial Assets'!I49)*100,"-")</f>
        <v>-</v>
      </c>
      <c r="J49" s="429">
        <f>IFERROR(('Gross Financial Assets'!J97-'Gross Financial Assets'!J49)/ABS('Gross Financial Assets'!J49)*100,"-")</f>
        <v>4.5415533635471652</v>
      </c>
      <c r="K49" s="429" t="str">
        <f>IFERROR(('Gross Financial Assets'!K97-'Gross Financial Assets'!K49)/ABS('Gross Financial Assets'!K49)*100,"-")</f>
        <v>-</v>
      </c>
      <c r="L49" s="166"/>
      <c r="M49" s="120"/>
      <c r="N49" s="314"/>
      <c r="O49" s="314"/>
      <c r="P49" s="314"/>
      <c r="Q49" s="314"/>
      <c r="R49" s="314"/>
      <c r="S49" s="314"/>
      <c r="T49" s="314"/>
      <c r="U49" s="314"/>
      <c r="V49" s="299"/>
      <c r="W49" s="299"/>
      <c r="X49" s="299"/>
      <c r="Y49" s="299"/>
      <c r="Z49" s="299"/>
      <c r="AA49" s="130"/>
      <c r="AB49" s="130"/>
      <c r="AC49" s="130"/>
    </row>
    <row r="50" spans="1:29" s="122" customFormat="1" ht="17.100000000000001" customHeight="1">
      <c r="A50" s="472"/>
      <c r="B50" s="452" t="s">
        <v>13</v>
      </c>
      <c r="C50" s="453"/>
      <c r="D50" s="304">
        <f>IFERROR(('Gross Financial Assets'!D98-'Gross Financial Assets'!D50)/ABS('Gross Financial Assets'!D50)*100,"-")</f>
        <v>28.446940541275019</v>
      </c>
      <c r="E50" s="429">
        <f>IFERROR(('Gross Financial Assets'!E98-'Gross Financial Assets'!E50)/ABS('Gross Financial Assets'!E50)*100,"-")</f>
        <v>11.276783849527257</v>
      </c>
      <c r="F50" s="429">
        <f>IFERROR(('Gross Financial Assets'!F98-'Gross Financial Assets'!F50)/ABS('Gross Financial Assets'!F50)*100,"-")</f>
        <v>5.467305388791929</v>
      </c>
      <c r="G50" s="429">
        <f>IFERROR(('Gross Financial Assets'!G98-'Gross Financial Assets'!G50)/ABS('Gross Financial Assets'!G50)*100,"-")</f>
        <v>5.9424578993628288</v>
      </c>
      <c r="H50" s="429">
        <f>IFERROR(('Gross Financial Assets'!H98-'Gross Financial Assets'!H50)/ABS('Gross Financial Assets'!H50)*100,"-")</f>
        <v>1.7057822870711865</v>
      </c>
      <c r="I50" s="429" t="str">
        <f>IFERROR(('Gross Financial Assets'!I98-'Gross Financial Assets'!I50)/ABS('Gross Financial Assets'!I50)*100,"-")</f>
        <v>-</v>
      </c>
      <c r="J50" s="429">
        <f>IFERROR(('Gross Financial Assets'!J98-'Gross Financial Assets'!J50)/ABS('Gross Financial Assets'!J50)*100,"-")</f>
        <v>6.7734239338406095</v>
      </c>
      <c r="K50" s="168" t="str">
        <f>IFERROR(('Gross Financial Assets'!K98-'Gross Financial Assets'!K50)/ABS('Gross Financial Assets'!K50)*100,"-")</f>
        <v>-</v>
      </c>
      <c r="L50" s="166"/>
      <c r="M50" s="120"/>
      <c r="N50" s="314"/>
      <c r="O50" s="314"/>
      <c r="P50" s="314"/>
      <c r="Q50" s="314"/>
      <c r="R50" s="314"/>
      <c r="S50" s="314"/>
      <c r="T50" s="314"/>
      <c r="U50" s="314"/>
      <c r="V50" s="299"/>
      <c r="W50" s="299"/>
      <c r="X50" s="299"/>
      <c r="Y50" s="299"/>
      <c r="Z50" s="299"/>
      <c r="AA50" s="130"/>
      <c r="AB50" s="130"/>
      <c r="AC50" s="130"/>
    </row>
    <row r="51" spans="1:29" s="122" customFormat="1" ht="17.100000000000001" customHeight="1">
      <c r="A51" s="133"/>
      <c r="B51" s="452" t="s">
        <v>16</v>
      </c>
      <c r="C51" s="453"/>
      <c r="D51" s="305">
        <f>IFERROR(('Gross Financial Assets'!D99-'Gross Financial Assets'!D51)/ABS('Gross Financial Assets'!D51)*100,"-")</f>
        <v>18.719386892476219</v>
      </c>
      <c r="E51" s="305">
        <f>IFERROR(('Gross Financial Assets'!E99-'Gross Financial Assets'!E51)/ABS('Gross Financial Assets'!E51)*100,"-")</f>
        <v>29.959002251373896</v>
      </c>
      <c r="F51" s="305">
        <f>IFERROR(('Gross Financial Assets'!F99-'Gross Financial Assets'!F51)/ABS('Gross Financial Assets'!F51)*100,"-")</f>
        <v>8.0441369854800584</v>
      </c>
      <c r="G51" s="305">
        <f>IFERROR(('Gross Financial Assets'!G99-'Gross Financial Assets'!G51)/ABS('Gross Financial Assets'!G51)*100,"-")</f>
        <v>-1.3234917116971656</v>
      </c>
      <c r="H51" s="305">
        <f>IFERROR(('Gross Financial Assets'!H99-'Gross Financial Assets'!H51)/ABS('Gross Financial Assets'!H51)*100,"-")</f>
        <v>10.523191569353081</v>
      </c>
      <c r="I51" s="305">
        <f>IFERROR(('Gross Financial Assets'!I99-'Gross Financial Assets'!I51)/ABS('Gross Financial Assets'!I51)*100,"-")</f>
        <v>13.579031562862756</v>
      </c>
      <c r="J51" s="134">
        <f>IFERROR(('Gross Financial Assets'!J99-'Gross Financial Assets'!J51)/ABS('Gross Financial Assets'!J51)*100,"-")</f>
        <v>11.009937325107964</v>
      </c>
      <c r="K51" s="134">
        <f>IFERROR(('Gross Financial Assets'!K99-'Gross Financial Assets'!K51)/ABS('Gross Financial Assets'!K51)*100,"-")</f>
        <v>-8.0004945567816961</v>
      </c>
      <c r="L51" s="166"/>
      <c r="M51" s="120"/>
      <c r="N51" s="314"/>
      <c r="O51" s="314"/>
      <c r="P51" s="314"/>
      <c r="Q51" s="314"/>
      <c r="R51" s="314"/>
      <c r="S51" s="314"/>
      <c r="T51" s="314"/>
      <c r="U51" s="314"/>
      <c r="V51" s="299"/>
      <c r="W51" s="299"/>
      <c r="X51" s="299"/>
      <c r="Y51" s="299"/>
      <c r="Z51" s="299"/>
      <c r="AA51" s="130"/>
      <c r="AB51" s="130"/>
      <c r="AC51" s="130"/>
    </row>
    <row r="52" spans="1:29" s="157" customFormat="1" ht="12.75">
      <c r="A52" s="431"/>
      <c r="B52" s="310"/>
      <c r="C52" s="152"/>
      <c r="D52" s="153"/>
      <c r="E52" s="153"/>
      <c r="F52" s="153"/>
      <c r="G52" s="153"/>
      <c r="H52" s="153"/>
      <c r="I52" s="153"/>
      <c r="J52" s="153"/>
      <c r="K52" s="153"/>
      <c r="L52" s="153"/>
      <c r="N52" s="306"/>
      <c r="O52" s="306"/>
      <c r="P52" s="306"/>
      <c r="Q52" s="306"/>
      <c r="R52" s="306"/>
      <c r="S52" s="306"/>
      <c r="T52" s="306"/>
      <c r="U52" s="156"/>
      <c r="V52" s="156"/>
      <c r="W52" s="156"/>
      <c r="X52" s="156"/>
      <c r="Y52" s="156"/>
      <c r="Z52" s="156"/>
      <c r="AA52" s="156"/>
      <c r="AB52" s="156"/>
    </row>
    <row r="53" spans="1:29" ht="18" customHeight="1">
      <c r="A53" s="123"/>
      <c r="B53" s="191"/>
      <c r="C53" s="162"/>
      <c r="D53" s="464" t="s">
        <v>15</v>
      </c>
      <c r="E53" s="464"/>
      <c r="F53" s="464"/>
      <c r="G53" s="464"/>
      <c r="H53" s="464"/>
      <c r="I53" s="464"/>
      <c r="J53" s="464"/>
      <c r="K53" s="464"/>
      <c r="L53" s="193"/>
      <c r="P53" s="362"/>
    </row>
    <row r="54" spans="1:29" ht="18" customHeight="1">
      <c r="A54" s="123"/>
      <c r="B54" s="191"/>
      <c r="C54" s="193"/>
      <c r="D54" s="464" t="s">
        <v>4</v>
      </c>
      <c r="E54" s="464"/>
      <c r="F54" s="464"/>
      <c r="G54" s="464"/>
      <c r="H54" s="464"/>
      <c r="I54" s="464"/>
      <c r="J54" s="464"/>
      <c r="K54" s="464"/>
      <c r="L54" s="193"/>
    </row>
    <row r="55" spans="1:29" ht="20.100000000000001" customHeight="1">
      <c r="A55" s="123"/>
      <c r="B55" s="538" t="s">
        <v>94</v>
      </c>
      <c r="C55" s="538"/>
      <c r="D55" s="194" t="s">
        <v>6</v>
      </c>
      <c r="E55" s="194" t="s">
        <v>7</v>
      </c>
      <c r="F55" s="194" t="s">
        <v>8</v>
      </c>
      <c r="G55" s="194" t="s">
        <v>9</v>
      </c>
      <c r="H55" s="194" t="s">
        <v>10</v>
      </c>
      <c r="I55" s="194" t="s">
        <v>11</v>
      </c>
      <c r="J55" s="163" t="s">
        <v>12</v>
      </c>
      <c r="K55" s="195" t="s">
        <v>13</v>
      </c>
      <c r="L55" s="311"/>
      <c r="N55" s="307"/>
      <c r="O55" s="307"/>
      <c r="P55" s="307"/>
      <c r="Q55" s="307"/>
      <c r="R55" s="307"/>
      <c r="S55" s="307"/>
      <c r="T55" s="307"/>
      <c r="U55" s="307"/>
    </row>
    <row r="56" spans="1:29" s="122" customFormat="1" ht="17.100000000000001" customHeight="1">
      <c r="A56" s="472"/>
      <c r="B56" s="452" t="s">
        <v>6</v>
      </c>
      <c r="C56" s="453"/>
      <c r="D56" s="429">
        <f>IFERROR(('Gross Financial Assets'!D104-'Gross Financial Assets'!D56)/ABS('Gross Financial Assets'!D56)*100,"-")</f>
        <v>15.886186812802251</v>
      </c>
      <c r="E56" s="429">
        <f>IFERROR(('Gross Financial Assets'!E104-'Gross Financial Assets'!E56)/ABS('Gross Financial Assets'!E56)*100,"-")</f>
        <v>271.48743399833074</v>
      </c>
      <c r="F56" s="429">
        <f>IFERROR(('Gross Financial Assets'!F104-'Gross Financial Assets'!F56)/ABS('Gross Financial Assets'!F56)*100,"-")</f>
        <v>15.546839798214609</v>
      </c>
      <c r="G56" s="429">
        <f>IFERROR(('Gross Financial Assets'!G104-'Gross Financial Assets'!G56)/ABS('Gross Financial Assets'!G56)*100,"-")</f>
        <v>8.5520160017779911</v>
      </c>
      <c r="H56" s="429" t="str">
        <f>IFERROR(('Gross Financial Assets'!H104-'Gross Financial Assets'!H56)/ABS('Gross Financial Assets'!H56)*100,"-")</f>
        <v>-</v>
      </c>
      <c r="I56" s="429" t="str">
        <f>IFERROR(('Gross Financial Assets'!I104-'Gross Financial Assets'!I56)/ABS('Gross Financial Assets'!I56)*100,"-")</f>
        <v>-</v>
      </c>
      <c r="J56" s="429">
        <f>IFERROR(('Gross Financial Assets'!J104-'Gross Financial Assets'!J56)/ABS('Gross Financial Assets'!J56)*100,"-")</f>
        <v>31.370045448764035</v>
      </c>
      <c r="K56" s="429">
        <f>IFERROR(('Gross Financial Assets'!K104-'Gross Financial Assets'!K56)/ABS('Gross Financial Assets'!K56)*100,"-")</f>
        <v>29.168540372336722</v>
      </c>
      <c r="L56" s="166"/>
      <c r="M56" s="120"/>
      <c r="N56" s="314"/>
      <c r="O56" s="314"/>
      <c r="P56" s="314"/>
      <c r="Q56" s="314"/>
      <c r="R56" s="314"/>
      <c r="S56" s="314"/>
      <c r="T56" s="314"/>
      <c r="U56" s="314"/>
      <c r="V56" s="299"/>
      <c r="W56" s="299"/>
      <c r="X56" s="299"/>
      <c r="Y56" s="299"/>
      <c r="Z56" s="299"/>
      <c r="AA56" s="130"/>
      <c r="AB56" s="130"/>
      <c r="AC56" s="130"/>
    </row>
    <row r="57" spans="1:29" s="122" customFormat="1" ht="17.100000000000001" customHeight="1">
      <c r="A57" s="472"/>
      <c r="B57" s="452" t="s">
        <v>7</v>
      </c>
      <c r="C57" s="453"/>
      <c r="D57" s="304">
        <f>IFERROR(('Gross Financial Assets'!D105-'Gross Financial Assets'!D57)/ABS('Gross Financial Assets'!D57)*100,"-")</f>
        <v>225.08382866532028</v>
      </c>
      <c r="E57" s="168" t="str">
        <f>IFERROR(('Gross Financial Assets'!E105-'Gross Financial Assets'!E57)/ABS('Gross Financial Assets'!E57)*100,"-")</f>
        <v>-</v>
      </c>
      <c r="F57" s="304">
        <f>IFERROR(('Gross Financial Assets'!F105-'Gross Financial Assets'!F57)/ABS('Gross Financial Assets'!F57)*100,"-")</f>
        <v>34.860263656654347</v>
      </c>
      <c r="G57" s="304">
        <f>IFERROR(('Gross Financial Assets'!G105-'Gross Financial Assets'!G57)/ABS('Gross Financial Assets'!G57)*100,"-")</f>
        <v>6.6384319143864143</v>
      </c>
      <c r="H57" s="429">
        <f>IFERROR(('Gross Financial Assets'!H105-'Gross Financial Assets'!H57)/ABS('Gross Financial Assets'!H57)*100,"-")</f>
        <v>-1.2673382761819088</v>
      </c>
      <c r="I57" s="304">
        <f>IFERROR(('Gross Financial Assets'!I105-'Gross Financial Assets'!I57)/ABS('Gross Financial Assets'!I57)*100,"-")</f>
        <v>24.810999226476802</v>
      </c>
      <c r="J57" s="429">
        <f>IFERROR(('Gross Financial Assets'!J105-'Gross Financial Assets'!J57)/ABS('Gross Financial Assets'!J57)*100,"-")</f>
        <v>43.645498331102303</v>
      </c>
      <c r="K57" s="429">
        <f>IFERROR(('Gross Financial Assets'!K105-'Gross Financial Assets'!K57)/ABS('Gross Financial Assets'!K57)*100,"-")</f>
        <v>-47.166404438716739</v>
      </c>
      <c r="L57" s="166"/>
      <c r="M57" s="120"/>
      <c r="N57" s="314"/>
      <c r="O57" s="314"/>
      <c r="P57" s="314"/>
      <c r="Q57" s="314"/>
      <c r="R57" s="314"/>
      <c r="S57" s="314"/>
      <c r="T57" s="314"/>
      <c r="U57" s="314"/>
      <c r="V57" s="299"/>
      <c r="W57" s="299"/>
      <c r="X57" s="299"/>
      <c r="Y57" s="299"/>
      <c r="Z57" s="299"/>
      <c r="AA57" s="130"/>
      <c r="AB57" s="130"/>
      <c r="AC57" s="130"/>
    </row>
    <row r="58" spans="1:29" s="122" customFormat="1" ht="17.100000000000001" customHeight="1">
      <c r="A58" s="472"/>
      <c r="B58" s="452" t="s">
        <v>8</v>
      </c>
      <c r="C58" s="453"/>
      <c r="D58" s="304">
        <f>IFERROR(('Gross Financial Assets'!D106-'Gross Financial Assets'!D58)/ABS('Gross Financial Assets'!D58)*100,"-")</f>
        <v>15.352596563322631</v>
      </c>
      <c r="E58" s="429">
        <f>IFERROR(('Gross Financial Assets'!E106-'Gross Financial Assets'!E58)/ABS('Gross Financial Assets'!E58)*100,"-")</f>
        <v>-77.098435420353169</v>
      </c>
      <c r="F58" s="429">
        <f>IFERROR(('Gross Financial Assets'!F106-'Gross Financial Assets'!F58)/ABS('Gross Financial Assets'!F58)*100,"-")</f>
        <v>30.244083191195347</v>
      </c>
      <c r="G58" s="429">
        <f>IFERROR(('Gross Financial Assets'!G106-'Gross Financial Assets'!G58)/ABS('Gross Financial Assets'!G58)*100,"-")</f>
        <v>-13.156860864391321</v>
      </c>
      <c r="H58" s="429">
        <f>IFERROR(('Gross Financial Assets'!H106-'Gross Financial Assets'!H58)/ABS('Gross Financial Assets'!H58)*100,"-")</f>
        <v>13.713841620801759</v>
      </c>
      <c r="I58" s="429">
        <f>IFERROR(('Gross Financial Assets'!I106-'Gross Financial Assets'!I58)/ABS('Gross Financial Assets'!I58)*100,"-")</f>
        <v>7.2478656940454815</v>
      </c>
      <c r="J58" s="429">
        <f>IFERROR(('Gross Financial Assets'!J106-'Gross Financial Assets'!J58)/ABS('Gross Financial Assets'!J58)*100,"-")</f>
        <v>9.249945001240544</v>
      </c>
      <c r="K58" s="429">
        <f>IFERROR(('Gross Financial Assets'!K106-'Gross Financial Assets'!K58)/ABS('Gross Financial Assets'!K58)*100,"-")</f>
        <v>-17.778948741262116</v>
      </c>
      <c r="L58" s="166"/>
      <c r="M58" s="120"/>
      <c r="N58" s="314"/>
      <c r="O58" s="314"/>
      <c r="P58" s="314"/>
      <c r="Q58" s="314"/>
      <c r="R58" s="314"/>
      <c r="S58" s="314"/>
      <c r="T58" s="314"/>
      <c r="U58" s="314"/>
      <c r="V58" s="299"/>
      <c r="W58" s="299"/>
      <c r="X58" s="299"/>
      <c r="Y58" s="299"/>
      <c r="Z58" s="299"/>
      <c r="AA58" s="130"/>
      <c r="AB58" s="130"/>
      <c r="AC58" s="130"/>
    </row>
    <row r="59" spans="1:29" s="122" customFormat="1" ht="17.100000000000001" customHeight="1">
      <c r="A59" s="472"/>
      <c r="B59" s="452" t="s">
        <v>9</v>
      </c>
      <c r="C59" s="453"/>
      <c r="D59" s="304">
        <f>IFERROR(('Gross Financial Assets'!D107-'Gross Financial Assets'!D59)/ABS('Gross Financial Assets'!D59)*100,"-")</f>
        <v>-20.185459236805958</v>
      </c>
      <c r="E59" s="429">
        <f>IFERROR(('Gross Financial Assets'!E107-'Gross Financial Assets'!E59)/ABS('Gross Financial Assets'!E59)*100,"-")</f>
        <v>-24.583025848067987</v>
      </c>
      <c r="F59" s="429">
        <f>IFERROR(('Gross Financial Assets'!F107-'Gross Financial Assets'!F59)/ABS('Gross Financial Assets'!F59)*100,"-")</f>
        <v>-4.1390966347057043</v>
      </c>
      <c r="G59" s="429">
        <f>IFERROR(('Gross Financial Assets'!G107-'Gross Financial Assets'!G59)/ABS('Gross Financial Assets'!G59)*100,"-")</f>
        <v>4.6217116830594724</v>
      </c>
      <c r="H59" s="429">
        <f>IFERROR(('Gross Financial Assets'!H107-'Gross Financial Assets'!H59)/ABS('Gross Financial Assets'!H59)*100,"-")</f>
        <v>3.2013914322631623</v>
      </c>
      <c r="I59" s="429">
        <f>IFERROR(('Gross Financial Assets'!I107-'Gross Financial Assets'!I59)/ABS('Gross Financial Assets'!I59)*100,"-")</f>
        <v>15.39914877536113</v>
      </c>
      <c r="J59" s="429">
        <f>IFERROR(('Gross Financial Assets'!J107-'Gross Financial Assets'!J59)/ABS('Gross Financial Assets'!J59)*100,"-")</f>
        <v>8.5160551640226227</v>
      </c>
      <c r="K59" s="429">
        <f>IFERROR(('Gross Financial Assets'!K107-'Gross Financial Assets'!K59)/ABS('Gross Financial Assets'!K59)*100,"-")</f>
        <v>-2.30220551606955</v>
      </c>
      <c r="L59" s="166"/>
      <c r="M59" s="120"/>
      <c r="N59" s="314"/>
      <c r="O59" s="314"/>
      <c r="P59" s="314"/>
      <c r="Q59" s="314"/>
      <c r="R59" s="314"/>
      <c r="S59" s="314"/>
      <c r="T59" s="314"/>
      <c r="U59" s="314"/>
      <c r="V59" s="299"/>
      <c r="W59" s="299"/>
      <c r="X59" s="299"/>
      <c r="Y59" s="299"/>
      <c r="Z59" s="299"/>
      <c r="AA59" s="130"/>
      <c r="AB59" s="130"/>
      <c r="AC59" s="130"/>
    </row>
    <row r="60" spans="1:29" s="122" customFormat="1" ht="17.100000000000001" customHeight="1">
      <c r="A60" s="472"/>
      <c r="B60" s="452" t="s">
        <v>10</v>
      </c>
      <c r="C60" s="453"/>
      <c r="D60" s="158">
        <f>IFERROR(('Gross Financial Assets'!D108-'Gross Financial Assets'!D60)/ABS('Gross Financial Assets'!D60)*100,"-")</f>
        <v>6.6882218450814355</v>
      </c>
      <c r="E60" s="429">
        <f>IFERROR(('Gross Financial Assets'!E108-'Gross Financial Assets'!E60)/ABS('Gross Financial Assets'!E60)*100,"-")</f>
        <v>-4.5062813225235612</v>
      </c>
      <c r="F60" s="429">
        <f>IFERROR(('Gross Financial Assets'!F108-'Gross Financial Assets'!F60)/ABS('Gross Financial Assets'!F60)*100,"-")</f>
        <v>0.21374890878608838</v>
      </c>
      <c r="G60" s="429">
        <f>IFERROR(('Gross Financial Assets'!G108-'Gross Financial Assets'!G60)/ABS('Gross Financial Assets'!G60)*100,"-")</f>
        <v>10.491663331018295</v>
      </c>
      <c r="H60" s="429">
        <f>IFERROR(('Gross Financial Assets'!H108-'Gross Financial Assets'!H60)/ABS('Gross Financial Assets'!H60)*100,"-")</f>
        <v>11.776881214343129</v>
      </c>
      <c r="I60" s="429">
        <f>IFERROR(('Gross Financial Assets'!I108-'Gross Financial Assets'!I60)/ABS('Gross Financial Assets'!I60)*100,"-")</f>
        <v>5.2013177484211948</v>
      </c>
      <c r="J60" s="429">
        <f>IFERROR(('Gross Financial Assets'!J108-'Gross Financial Assets'!J60)/ABS('Gross Financial Assets'!J60)*100,"-")</f>
        <v>3.1861968070090438</v>
      </c>
      <c r="K60" s="429">
        <f>IFERROR(('Gross Financial Assets'!K108-'Gross Financial Assets'!K60)/ABS('Gross Financial Assets'!K60)*100,"-")</f>
        <v>0.2745703258120098</v>
      </c>
      <c r="L60" s="166"/>
      <c r="M60" s="309"/>
      <c r="N60" s="314"/>
      <c r="O60" s="314"/>
      <c r="P60" s="314"/>
      <c r="Q60" s="314"/>
      <c r="R60" s="314"/>
      <c r="S60" s="314"/>
      <c r="T60" s="314"/>
      <c r="U60" s="314"/>
      <c r="V60" s="299"/>
      <c r="W60" s="299"/>
      <c r="X60" s="299"/>
      <c r="Y60" s="299"/>
      <c r="Z60" s="299"/>
      <c r="AA60" s="130"/>
      <c r="AB60" s="130"/>
      <c r="AC60" s="130"/>
    </row>
    <row r="61" spans="1:29" s="122" customFormat="1" ht="17.100000000000001" customHeight="1">
      <c r="A61" s="472"/>
      <c r="B61" s="452" t="s">
        <v>11</v>
      </c>
      <c r="C61" s="453"/>
      <c r="D61" s="304">
        <f>IFERROR(('Gross Financial Assets'!D109-'Gross Financial Assets'!D61)/ABS('Gross Financial Assets'!D61)*100,"-")</f>
        <v>17.159601549597486</v>
      </c>
      <c r="E61" s="429">
        <f>IFERROR(('Gross Financial Assets'!E109-'Gross Financial Assets'!E61)/ABS('Gross Financial Assets'!E61)*100,"-")</f>
        <v>0.27381657690370703</v>
      </c>
      <c r="F61" s="429">
        <f>IFERROR(('Gross Financial Assets'!F109-'Gross Financial Assets'!F61)/ABS('Gross Financial Assets'!F61)*100,"-")</f>
        <v>-0.31167769007719809</v>
      </c>
      <c r="G61" s="429">
        <f>IFERROR(('Gross Financial Assets'!G109-'Gross Financial Assets'!G61)/ABS('Gross Financial Assets'!G61)*100,"-")</f>
        <v>6.9287236012192333</v>
      </c>
      <c r="H61" s="429" t="str">
        <f>IFERROR(('Gross Financial Assets'!H109-'Gross Financial Assets'!H61)/ABS('Gross Financial Assets'!H61)*100,"-")</f>
        <v>-</v>
      </c>
      <c r="I61" s="429" t="str">
        <f>IFERROR(('Gross Financial Assets'!I109-'Gross Financial Assets'!I61)/ABS('Gross Financial Assets'!I61)*100,"-")</f>
        <v>-</v>
      </c>
      <c r="J61" s="429">
        <f>IFERROR(('Gross Financial Assets'!J109-'Gross Financial Assets'!J61)/ABS('Gross Financial Assets'!J61)*100,"-")</f>
        <v>3.1038494797925198</v>
      </c>
      <c r="K61" s="429" t="str">
        <f>IFERROR(('Gross Financial Assets'!K109-'Gross Financial Assets'!K61)/ABS('Gross Financial Assets'!K61)*100,"-")</f>
        <v>-</v>
      </c>
      <c r="L61" s="166"/>
      <c r="M61" s="120"/>
      <c r="N61" s="314"/>
      <c r="O61" s="314"/>
      <c r="P61" s="314"/>
      <c r="Q61" s="314"/>
      <c r="R61" s="314"/>
      <c r="S61" s="314"/>
      <c r="T61" s="314"/>
      <c r="U61" s="314"/>
      <c r="V61" s="299"/>
      <c r="W61" s="299"/>
      <c r="X61" s="299"/>
      <c r="Y61" s="299"/>
      <c r="Z61" s="299"/>
      <c r="AA61" s="130"/>
      <c r="AB61" s="130"/>
      <c r="AC61" s="130"/>
    </row>
    <row r="62" spans="1:29" s="122" customFormat="1" ht="17.100000000000001" customHeight="1">
      <c r="A62" s="472"/>
      <c r="B62" s="452" t="s">
        <v>13</v>
      </c>
      <c r="C62" s="453"/>
      <c r="D62" s="304">
        <f>IFERROR(('Gross Financial Assets'!D110-'Gross Financial Assets'!D62)/ABS('Gross Financial Assets'!D62)*100,"-")</f>
        <v>33.042696623317013</v>
      </c>
      <c r="E62" s="429">
        <f>IFERROR(('Gross Financial Assets'!E110-'Gross Financial Assets'!E62)/ABS('Gross Financial Assets'!E62)*100,"-")</f>
        <v>19.998043381905088</v>
      </c>
      <c r="F62" s="429">
        <f>IFERROR(('Gross Financial Assets'!F110-'Gross Financial Assets'!F62)/ABS('Gross Financial Assets'!F62)*100,"-")</f>
        <v>7.3776868822030552</v>
      </c>
      <c r="G62" s="429">
        <f>IFERROR(('Gross Financial Assets'!G110-'Gross Financial Assets'!G62)/ABS('Gross Financial Assets'!G62)*100,"-")</f>
        <v>1.8236037106956995E-2</v>
      </c>
      <c r="H62" s="429">
        <f>IFERROR(('Gross Financial Assets'!H110-'Gross Financial Assets'!H62)/ABS('Gross Financial Assets'!H62)*100,"-")</f>
        <v>7.8957873731036496</v>
      </c>
      <c r="I62" s="429" t="str">
        <f>IFERROR(('Gross Financial Assets'!I110-'Gross Financial Assets'!I62)/ABS('Gross Financial Assets'!I62)*100,"-")</f>
        <v>-</v>
      </c>
      <c r="J62" s="429">
        <f>IFERROR(('Gross Financial Assets'!J110-'Gross Financial Assets'!J62)/ABS('Gross Financial Assets'!J62)*100,"-")</f>
        <v>13.073371304923812</v>
      </c>
      <c r="K62" s="168" t="str">
        <f>IFERROR(('Gross Financial Assets'!K110-'Gross Financial Assets'!K62)/ABS('Gross Financial Assets'!K62)*100,"-")</f>
        <v>-</v>
      </c>
      <c r="L62" s="166"/>
      <c r="M62" s="120"/>
      <c r="N62" s="314"/>
      <c r="O62" s="314"/>
      <c r="P62" s="314"/>
      <c r="Q62" s="314"/>
      <c r="R62" s="314"/>
      <c r="S62" s="314"/>
      <c r="T62" s="314"/>
      <c r="U62" s="314"/>
      <c r="V62" s="299"/>
      <c r="W62" s="299"/>
      <c r="X62" s="299"/>
      <c r="Y62" s="299"/>
      <c r="Z62" s="299"/>
      <c r="AA62" s="130"/>
      <c r="AB62" s="130"/>
      <c r="AC62" s="130"/>
    </row>
    <row r="63" spans="1:29" s="122" customFormat="1" ht="17.100000000000001" customHeight="1">
      <c r="A63" s="133"/>
      <c r="B63" s="452" t="s">
        <v>16</v>
      </c>
      <c r="C63" s="453"/>
      <c r="D63" s="305">
        <f>IFERROR(('Gross Financial Assets'!D111-'Gross Financial Assets'!D63)/ABS('Gross Financial Assets'!D63)*100,"-")</f>
        <v>30.325419311756384</v>
      </c>
      <c r="E63" s="305">
        <f>IFERROR(('Gross Financial Assets'!E111-'Gross Financial Assets'!E63)/ABS('Gross Financial Assets'!E63)*100,"-")</f>
        <v>39.492340799366943</v>
      </c>
      <c r="F63" s="305">
        <f>IFERROR(('Gross Financial Assets'!F111-'Gross Financial Assets'!F63)/ABS('Gross Financial Assets'!F63)*100,"-")</f>
        <v>9.3896682537637854</v>
      </c>
      <c r="G63" s="305">
        <f>IFERROR(('Gross Financial Assets'!G111-'Gross Financial Assets'!G63)/ABS('Gross Financial Assets'!G63)*100,"-")</f>
        <v>4.026114165277801</v>
      </c>
      <c r="H63" s="305">
        <f>IFERROR(('Gross Financial Assets'!H111-'Gross Financial Assets'!H63)/ABS('Gross Financial Assets'!H63)*100,"-")</f>
        <v>10.622476916473577</v>
      </c>
      <c r="I63" s="305">
        <f>IFERROR(('Gross Financial Assets'!I111-'Gross Financial Assets'!I63)/ABS('Gross Financial Assets'!I63)*100,"-")</f>
        <v>11.408225656130226</v>
      </c>
      <c r="J63" s="134">
        <f>IFERROR(('Gross Financial Assets'!J111-'Gross Financial Assets'!J63)/ABS('Gross Financial Assets'!J63)*100,"-")</f>
        <v>13.225563228471668</v>
      </c>
      <c r="K63" s="134">
        <f>IFERROR(('Gross Financial Assets'!K111-'Gross Financial Assets'!K63)/ABS('Gross Financial Assets'!K63)*100,"-")</f>
        <v>1.0060891317628333</v>
      </c>
      <c r="L63" s="166"/>
      <c r="M63" s="120"/>
      <c r="N63" s="314"/>
      <c r="O63" s="314"/>
      <c r="P63" s="314"/>
      <c r="Q63" s="314"/>
      <c r="R63" s="314"/>
      <c r="S63" s="314"/>
      <c r="T63" s="314"/>
      <c r="U63" s="314"/>
      <c r="V63" s="299"/>
      <c r="W63" s="299"/>
      <c r="X63" s="299"/>
      <c r="Y63" s="299"/>
      <c r="Z63" s="299"/>
      <c r="AA63" s="130"/>
      <c r="AB63" s="130"/>
      <c r="AC63" s="130"/>
    </row>
    <row r="64" spans="1:29" s="157" customFormat="1" ht="14.1" customHeight="1">
      <c r="A64" s="431"/>
      <c r="B64" s="310"/>
      <c r="C64" s="152"/>
      <c r="D64" s="153"/>
      <c r="E64" s="153"/>
      <c r="F64" s="153"/>
      <c r="G64" s="153"/>
      <c r="H64" s="153"/>
      <c r="I64" s="153"/>
      <c r="J64" s="153"/>
      <c r="K64" s="153"/>
      <c r="L64" s="153"/>
      <c r="N64" s="139"/>
      <c r="O64" s="306"/>
      <c r="P64" s="306"/>
      <c r="Q64" s="306"/>
      <c r="R64" s="306"/>
      <c r="S64" s="306"/>
      <c r="T64" s="306"/>
      <c r="U64" s="306"/>
      <c r="W64" s="156"/>
      <c r="X64" s="156"/>
      <c r="Y64" s="156"/>
      <c r="Z64" s="156"/>
      <c r="AA64" s="156"/>
      <c r="AB64" s="156"/>
      <c r="AC64" s="156"/>
    </row>
    <row r="65" spans="1:12" s="212" customFormat="1" ht="14.1" customHeight="1">
      <c r="A65" s="177"/>
      <c r="B65" s="178" t="s">
        <v>25</v>
      </c>
      <c r="C65" s="179" t="s">
        <v>26</v>
      </c>
      <c r="D65" s="177" t="s">
        <v>27</v>
      </c>
      <c r="E65" s="177"/>
      <c r="G65" s="177" t="s">
        <v>28</v>
      </c>
      <c r="H65" s="177"/>
      <c r="I65" s="177" t="s">
        <v>29</v>
      </c>
      <c r="K65" s="177"/>
      <c r="L65" s="177"/>
    </row>
    <row r="66" spans="1:12" s="212" customFormat="1" ht="14.1" customHeight="1">
      <c r="A66" s="177"/>
      <c r="B66" s="178" t="s">
        <v>30</v>
      </c>
      <c r="C66" s="179" t="s">
        <v>122</v>
      </c>
      <c r="D66" s="177" t="s">
        <v>32</v>
      </c>
      <c r="E66" s="177"/>
      <c r="G66" s="177" t="s">
        <v>33</v>
      </c>
      <c r="H66" s="177"/>
      <c r="I66" s="177" t="s">
        <v>34</v>
      </c>
      <c r="K66" s="177"/>
      <c r="L66" s="177"/>
    </row>
    <row r="67" spans="1:12" s="212" customFormat="1" ht="14.1" customHeight="1">
      <c r="A67" s="177"/>
      <c r="B67" s="180" t="s">
        <v>35</v>
      </c>
      <c r="C67" s="179" t="s">
        <v>36</v>
      </c>
      <c r="D67" s="177" t="s">
        <v>37</v>
      </c>
      <c r="E67" s="177"/>
      <c r="G67" s="177" t="s">
        <v>38</v>
      </c>
      <c r="I67" s="177"/>
      <c r="K67" s="177"/>
      <c r="L67" s="177"/>
    </row>
    <row r="68" spans="1:12" s="212" customFormat="1" ht="14.1" customHeight="1">
      <c r="A68" s="177"/>
      <c r="B68" s="296"/>
      <c r="C68" s="179" t="s">
        <v>39</v>
      </c>
      <c r="D68" s="177"/>
      <c r="E68" s="177"/>
      <c r="F68" s="177"/>
      <c r="G68" s="177"/>
      <c r="H68" s="177"/>
      <c r="I68" s="177"/>
      <c r="J68" s="177"/>
      <c r="K68" s="177"/>
      <c r="L68" s="177"/>
    </row>
    <row r="69" spans="1:12" s="212" customFormat="1" ht="14.1" customHeight="1">
      <c r="A69" s="177"/>
      <c r="B69" s="182" t="s">
        <v>40</v>
      </c>
      <c r="C69" s="179" t="s">
        <v>41</v>
      </c>
      <c r="D69" s="177"/>
      <c r="E69" s="177"/>
      <c r="F69" s="177"/>
      <c r="G69" s="297"/>
      <c r="H69" s="177"/>
      <c r="I69" s="177"/>
      <c r="J69" s="177"/>
      <c r="K69" s="177"/>
      <c r="L69" s="177"/>
    </row>
    <row r="70" spans="1:12" s="212" customFormat="1" ht="14.1" customHeight="1">
      <c r="A70" s="177"/>
      <c r="B70" s="180" t="s">
        <v>42</v>
      </c>
      <c r="C70" s="179" t="s">
        <v>43</v>
      </c>
      <c r="D70" s="177"/>
      <c r="E70" s="177"/>
      <c r="F70" s="177"/>
      <c r="G70" s="297"/>
      <c r="H70" s="177"/>
      <c r="I70" s="177"/>
      <c r="J70" s="177"/>
      <c r="K70" s="177"/>
      <c r="L70" s="177"/>
    </row>
    <row r="71" spans="1:12" s="212" customFormat="1" ht="14.1" customHeight="1">
      <c r="A71" s="177"/>
      <c r="B71" s="474" t="s">
        <v>44</v>
      </c>
      <c r="C71" s="474"/>
      <c r="D71" s="474"/>
      <c r="E71" s="474"/>
      <c r="F71" s="474"/>
      <c r="G71" s="474"/>
      <c r="H71" s="474"/>
      <c r="I71" s="474"/>
      <c r="J71" s="474"/>
      <c r="K71" s="474"/>
      <c r="L71" s="177"/>
    </row>
    <row r="72" spans="1:12" s="212" customFormat="1" ht="14.1" customHeight="1">
      <c r="A72" s="177"/>
      <c r="B72" s="539" t="s">
        <v>123</v>
      </c>
      <c r="C72" s="539"/>
      <c r="D72" s="539"/>
      <c r="E72" s="539"/>
      <c r="F72" s="539"/>
      <c r="G72" s="539"/>
      <c r="H72" s="539"/>
      <c r="I72" s="539"/>
      <c r="J72" s="539"/>
      <c r="K72" s="539"/>
      <c r="L72" s="433"/>
    </row>
    <row r="73" spans="1:12" s="212" customFormat="1" ht="14.1" customHeight="1">
      <c r="A73" s="177"/>
      <c r="B73" s="539"/>
      <c r="C73" s="539"/>
      <c r="D73" s="539"/>
      <c r="E73" s="539"/>
      <c r="F73" s="539"/>
      <c r="G73" s="539"/>
      <c r="H73" s="539"/>
      <c r="I73" s="539"/>
      <c r="J73" s="539"/>
      <c r="K73" s="539"/>
      <c r="L73" s="177"/>
    </row>
    <row r="74" spans="1:12" s="123" customFormat="1"/>
  </sheetData>
  <mergeCells count="62">
    <mergeCell ref="B51:C51"/>
    <mergeCell ref="B71:K71"/>
    <mergeCell ref="B72:K73"/>
    <mergeCell ref="B39:C39"/>
    <mergeCell ref="D41:K41"/>
    <mergeCell ref="D42:K42"/>
    <mergeCell ref="B43:C43"/>
    <mergeCell ref="B63:C63"/>
    <mergeCell ref="B62:C62"/>
    <mergeCell ref="B55:C55"/>
    <mergeCell ref="D54:K54"/>
    <mergeCell ref="D53:K53"/>
    <mergeCell ref="A44:A50"/>
    <mergeCell ref="B44:C44"/>
    <mergeCell ref="B45:C45"/>
    <mergeCell ref="B46:C46"/>
    <mergeCell ref="B47:C47"/>
    <mergeCell ref="B48:C48"/>
    <mergeCell ref="B49:C49"/>
    <mergeCell ref="B50:C50"/>
    <mergeCell ref="A32:A38"/>
    <mergeCell ref="B32:C32"/>
    <mergeCell ref="B33:C33"/>
    <mergeCell ref="B34:C34"/>
    <mergeCell ref="B35:C35"/>
    <mergeCell ref="B36:C36"/>
    <mergeCell ref="B37:C37"/>
    <mergeCell ref="B38:C38"/>
    <mergeCell ref="B31:C31"/>
    <mergeCell ref="B15:C15"/>
    <mergeCell ref="D17:K17"/>
    <mergeCell ref="D18:K18"/>
    <mergeCell ref="B19:C19"/>
    <mergeCell ref="B25:C25"/>
    <mergeCell ref="B26:C26"/>
    <mergeCell ref="B27:C27"/>
    <mergeCell ref="D29:K29"/>
    <mergeCell ref="D30:K30"/>
    <mergeCell ref="A20:A26"/>
    <mergeCell ref="B20:C20"/>
    <mergeCell ref="B21:C21"/>
    <mergeCell ref="B22:C22"/>
    <mergeCell ref="B23:C23"/>
    <mergeCell ref="B24:C24"/>
    <mergeCell ref="D5:K5"/>
    <mergeCell ref="D6:K6"/>
    <mergeCell ref="B7:C7"/>
    <mergeCell ref="A8:A14"/>
    <mergeCell ref="B8:C8"/>
    <mergeCell ref="B9:C9"/>
    <mergeCell ref="B10:C10"/>
    <mergeCell ref="B11:C11"/>
    <mergeCell ref="B12:C12"/>
    <mergeCell ref="B13:C13"/>
    <mergeCell ref="B14:C14"/>
    <mergeCell ref="A56:A62"/>
    <mergeCell ref="B61:C61"/>
    <mergeCell ref="B60:C60"/>
    <mergeCell ref="B59:C59"/>
    <mergeCell ref="B58:C58"/>
    <mergeCell ref="B57:C57"/>
    <mergeCell ref="B56:C56"/>
  </mergeCells>
  <conditionalFormatting sqref="K28:L28 D28:I28 D16:I16 K16:L16 L8:L15 L17">
    <cfRule type="cellIs" dxfId="755" priority="77" operator="equal">
      <formula>0</formula>
    </cfRule>
    <cfRule type="cellIs" dxfId="754" priority="78" operator="between">
      <formula>0.0000000000000000001</formula>
      <formula>0.499999999999999</formula>
    </cfRule>
  </conditionalFormatting>
  <conditionalFormatting sqref="K40:L40 D40:I40">
    <cfRule type="cellIs" dxfId="753" priority="87" operator="equal">
      <formula>0</formula>
    </cfRule>
    <cfRule type="cellIs" dxfId="752" priority="88" operator="between">
      <formula>0.0000000000000000001</formula>
      <formula>0.499999999999999</formula>
    </cfRule>
  </conditionalFormatting>
  <conditionalFormatting sqref="J40">
    <cfRule type="cellIs" dxfId="751" priority="85" operator="equal">
      <formula>0</formula>
    </cfRule>
    <cfRule type="cellIs" dxfId="750" priority="86" operator="between">
      <formula>0.0000000000000000001</formula>
      <formula>0.499999999999999</formula>
    </cfRule>
  </conditionalFormatting>
  <conditionalFormatting sqref="L20:L27">
    <cfRule type="cellIs" dxfId="749" priority="73" operator="equal">
      <formula>0</formula>
    </cfRule>
    <cfRule type="cellIs" dxfId="748" priority="74" operator="between">
      <formula>0.0000000000000000001</formula>
      <formula>0.499999999999999</formula>
    </cfRule>
  </conditionalFormatting>
  <conditionalFormatting sqref="J16 J28">
    <cfRule type="cellIs" dxfId="747" priority="75" operator="equal">
      <formula>0</formula>
    </cfRule>
    <cfRule type="cellIs" dxfId="746" priority="76" operator="between">
      <formula>0.0000000000000000001</formula>
      <formula>0.499999999999999</formula>
    </cfRule>
  </conditionalFormatting>
  <conditionalFormatting sqref="L44:L51 K52:L64">
    <cfRule type="cellIs" dxfId="745" priority="71" operator="equal">
      <formula>0</formula>
    </cfRule>
    <cfRule type="cellIs" dxfId="744" priority="72" operator="between">
      <formula>0.0000000000000000001</formula>
      <formula>0.499999999999999</formula>
    </cfRule>
  </conditionalFormatting>
  <conditionalFormatting sqref="J52:J64">
    <cfRule type="cellIs" dxfId="743" priority="67" operator="equal">
      <formula>0</formula>
    </cfRule>
    <cfRule type="cellIs" dxfId="742" priority="68" operator="between">
      <formula>0.0000000000000000001</formula>
      <formula>0.499999999999999</formula>
    </cfRule>
  </conditionalFormatting>
  <conditionalFormatting sqref="D52:I64">
    <cfRule type="cellIs" dxfId="741" priority="69" operator="equal">
      <formula>0</formula>
    </cfRule>
    <cfRule type="cellIs" dxfId="740" priority="70" operator="between">
      <formula>0.0000000000000000001</formula>
      <formula>0.499999999999999</formula>
    </cfRule>
  </conditionalFormatting>
  <conditionalFormatting sqref="D20:K20 D22:K25 D21 F21:K21 D27:K27 D26:J26">
    <cfRule type="cellIs" dxfId="739" priority="42" operator="between">
      <formula>0.00000000000001</formula>
      <formula>0.0499999999999999</formula>
    </cfRule>
  </conditionalFormatting>
  <conditionalFormatting sqref="H20:I20">
    <cfRule type="cellIs" dxfId="738" priority="39" operator="equal">
      <formula>0</formula>
    </cfRule>
  </conditionalFormatting>
  <conditionalFormatting sqref="H24:I25">
    <cfRule type="cellIs" dxfId="737" priority="38" operator="equal">
      <formula>0</formula>
    </cfRule>
  </conditionalFormatting>
  <conditionalFormatting sqref="I26">
    <cfRule type="cellIs" dxfId="736" priority="37" operator="equal">
      <formula>0</formula>
    </cfRule>
  </conditionalFormatting>
  <conditionalFormatting sqref="K25">
    <cfRule type="cellIs" dxfId="735" priority="36" operator="equal">
      <formula>0</formula>
    </cfRule>
  </conditionalFormatting>
  <conditionalFormatting sqref="D32:K32 D34:K37 D33 F33:K33 D39:K39 D38:J38">
    <cfRule type="cellIs" dxfId="734" priority="35" operator="between">
      <formula>0.00000000000001</formula>
      <formula>0.0499999999999999</formula>
    </cfRule>
  </conditionalFormatting>
  <conditionalFormatting sqref="H32:I32">
    <cfRule type="cellIs" dxfId="733" priority="32" operator="equal">
      <formula>0</formula>
    </cfRule>
  </conditionalFormatting>
  <conditionalFormatting sqref="H36:I37">
    <cfRule type="cellIs" dxfId="732" priority="31" operator="equal">
      <formula>0</formula>
    </cfRule>
  </conditionalFormatting>
  <conditionalFormatting sqref="I38">
    <cfRule type="cellIs" dxfId="731" priority="30" operator="equal">
      <formula>0</formula>
    </cfRule>
  </conditionalFormatting>
  <conditionalFormatting sqref="K37">
    <cfRule type="cellIs" dxfId="730" priority="29" operator="equal">
      <formula>0</formula>
    </cfRule>
  </conditionalFormatting>
  <conditionalFormatting sqref="D44:K44 D46:K49 D45 F45:K45 D51:K51 D50:J50">
    <cfRule type="cellIs" dxfId="729" priority="28" operator="between">
      <formula>0.00000000000001</formula>
      <formula>0.0499999999999999</formula>
    </cfRule>
  </conditionalFormatting>
  <conditionalFormatting sqref="H44:I44">
    <cfRule type="cellIs" dxfId="728" priority="25" operator="equal">
      <formula>0</formula>
    </cfRule>
  </conditionalFormatting>
  <conditionalFormatting sqref="H48:I49">
    <cfRule type="cellIs" dxfId="727" priority="24" operator="equal">
      <formula>0</formula>
    </cfRule>
  </conditionalFormatting>
  <conditionalFormatting sqref="I50">
    <cfRule type="cellIs" dxfId="726" priority="23" operator="equal">
      <formula>0</formula>
    </cfRule>
  </conditionalFormatting>
  <conditionalFormatting sqref="K49">
    <cfRule type="cellIs" dxfId="725" priority="22" operator="equal">
      <formula>0</formula>
    </cfRule>
  </conditionalFormatting>
  <conditionalFormatting sqref="D8:K8 D10:K13 D9 F9:K9 D15:K15 D14:J14">
    <cfRule type="cellIs" dxfId="724" priority="15" operator="between">
      <formula>0.00000000001</formula>
      <formula>0.049999999999</formula>
    </cfRule>
  </conditionalFormatting>
  <conditionalFormatting sqref="K52:L52 D52:I52">
    <cfRule type="cellIs" dxfId="723" priority="8" operator="equal">
      <formula>0</formula>
    </cfRule>
    <cfRule type="cellIs" dxfId="722" priority="9" operator="between">
      <formula>0.0000000000000000001</formula>
      <formula>0.499999999999999</formula>
    </cfRule>
  </conditionalFormatting>
  <conditionalFormatting sqref="J52">
    <cfRule type="cellIs" dxfId="721" priority="6" operator="equal">
      <formula>0</formula>
    </cfRule>
    <cfRule type="cellIs" dxfId="720" priority="7" operator="between">
      <formula>0.0000000000000000001</formula>
      <formula>0.499999999999999</formula>
    </cfRule>
  </conditionalFormatting>
  <conditionalFormatting sqref="D56:K56 D58:K61 D57 F57:K57 D63:K63 D62:J62">
    <cfRule type="cellIs" dxfId="719" priority="5" operator="between">
      <formula>0.00000000000001</formula>
      <formula>0.0499999999999999</formula>
    </cfRule>
  </conditionalFormatting>
  <conditionalFormatting sqref="H56:I56">
    <cfRule type="cellIs" dxfId="718" priority="4" operator="equal">
      <formula>0</formula>
    </cfRule>
  </conditionalFormatting>
  <conditionalFormatting sqref="H60:I61">
    <cfRule type="cellIs" dxfId="717" priority="3" operator="equal">
      <formula>0</formula>
    </cfRule>
  </conditionalFormatting>
  <conditionalFormatting sqref="I62">
    <cfRule type="cellIs" dxfId="716" priority="2" operator="equal">
      <formula>0</formula>
    </cfRule>
  </conditionalFormatting>
  <conditionalFormatting sqref="K61">
    <cfRule type="cellIs" dxfId="715" priority="1" operator="equal">
      <formula>0</formula>
    </cfRule>
  </conditionalFormatting>
  <pageMargins left="0.7" right="0.7" top="0.75" bottom="0.75" header="0.3" footer="0.3"/>
  <pageSetup paperSize="9" scale="51" orientation="portrait" horizontalDpi="0" verticalDpi="0"/>
  <colBreaks count="1" manualBreakCount="1">
    <brk id="12" max="8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Q121"/>
  <sheetViews>
    <sheetView showGridLines="0" view="pageBreakPreview" topLeftCell="C65" zoomScale="75" zoomScaleNormal="100" zoomScaleSheetLayoutView="70" workbookViewId="0">
      <selection activeCell="I14" sqref="I14"/>
    </sheetView>
  </sheetViews>
  <sheetFormatPr defaultColWidth="9.125" defaultRowHeight="15"/>
  <cols>
    <col min="1" max="1" width="2.625" style="125" customWidth="1"/>
    <col min="2" max="2" width="2.125" style="125" customWidth="1"/>
    <col min="3" max="3" width="25.875" style="125" customWidth="1"/>
    <col min="4" max="9" width="20.875" style="125" customWidth="1"/>
    <col min="10" max="10" width="2.625" style="123" customWidth="1"/>
    <col min="11" max="11" width="4.625" style="123" customWidth="1"/>
    <col min="12" max="12" width="9.625" style="125" bestFit="1" customWidth="1"/>
    <col min="13" max="13" width="9.125" style="125"/>
    <col min="14" max="14" width="16.625" style="125" bestFit="1" customWidth="1"/>
    <col min="15" max="16384" width="9.125" style="125"/>
  </cols>
  <sheetData>
    <row r="1" spans="1:43" s="111" customFormat="1" ht="20.25">
      <c r="B1" s="112" t="s">
        <v>125</v>
      </c>
      <c r="C1" s="112"/>
      <c r="J1" s="113"/>
    </row>
    <row r="2" spans="1:43" s="111" customFormat="1" ht="18">
      <c r="B2" s="316" t="s">
        <v>49</v>
      </c>
      <c r="C2" s="186"/>
    </row>
    <row r="3" spans="1:43" s="114" customFormat="1" ht="18">
      <c r="A3" s="116"/>
      <c r="B3" s="187" t="s">
        <v>1</v>
      </c>
      <c r="C3" s="187"/>
      <c r="D3" s="111"/>
      <c r="E3" s="111"/>
      <c r="F3" s="111"/>
      <c r="G3" s="111"/>
      <c r="H3" s="111"/>
      <c r="I3" s="111"/>
      <c r="J3" s="111"/>
      <c r="K3" s="111"/>
    </row>
    <row r="4" spans="1:43" s="114" customFormat="1" ht="18">
      <c r="A4" s="111"/>
      <c r="B4" s="115"/>
      <c r="C4" s="115"/>
      <c r="D4" s="111"/>
      <c r="E4" s="111"/>
      <c r="F4" s="111"/>
      <c r="G4" s="111"/>
      <c r="H4" s="111"/>
      <c r="I4" s="111"/>
      <c r="J4" s="111"/>
      <c r="K4" s="111"/>
    </row>
    <row r="5" spans="1:43" s="122" customFormat="1" ht="18" customHeight="1">
      <c r="A5" s="120"/>
      <c r="B5" s="191"/>
      <c r="C5" s="162"/>
      <c r="D5" s="464" t="s">
        <v>117</v>
      </c>
      <c r="E5" s="464"/>
      <c r="F5" s="464"/>
      <c r="G5" s="464"/>
      <c r="H5" s="464"/>
      <c r="I5" s="464"/>
      <c r="J5" s="298"/>
      <c r="M5" s="122" t="s">
        <v>107</v>
      </c>
      <c r="N5" s="412">
        <f ca="1">NOW()</f>
        <v>44383.44200451389</v>
      </c>
    </row>
    <row r="6" spans="1:43" s="122" customFormat="1" ht="18" customHeight="1">
      <c r="A6" s="120"/>
      <c r="B6" s="191"/>
      <c r="C6" s="193"/>
      <c r="D6" s="464" t="s">
        <v>4</v>
      </c>
      <c r="E6" s="464"/>
      <c r="F6" s="464"/>
      <c r="G6" s="464"/>
      <c r="H6" s="464"/>
      <c r="I6" s="464"/>
      <c r="J6" s="298"/>
      <c r="N6" s="122" t="s">
        <v>108</v>
      </c>
    </row>
    <row r="7" spans="1:43" s="122" customFormat="1" ht="20.100000000000001" customHeight="1">
      <c r="A7" s="133"/>
      <c r="B7" s="538" t="s">
        <v>94</v>
      </c>
      <c r="C7" s="538"/>
      <c r="D7" s="194" t="s">
        <v>6</v>
      </c>
      <c r="E7" s="194" t="s">
        <v>7</v>
      </c>
      <c r="F7" s="194" t="s">
        <v>8</v>
      </c>
      <c r="G7" s="194" t="s">
        <v>9</v>
      </c>
      <c r="H7" s="194" t="s">
        <v>10</v>
      </c>
      <c r="I7" s="195" t="s">
        <v>11</v>
      </c>
      <c r="J7" s="263"/>
      <c r="K7" s="120"/>
    </row>
    <row r="8" spans="1:43" s="122" customFormat="1" ht="17.100000000000001" customHeight="1">
      <c r="A8" s="472"/>
      <c r="B8" s="452" t="s">
        <v>6</v>
      </c>
      <c r="C8" s="453"/>
      <c r="D8" s="429">
        <f>IFERROR('Gross Financial Assets'!D8/'Gross Financial Assets'!$D$15*100,"-")</f>
        <v>41.986337454349361</v>
      </c>
      <c r="E8" s="429">
        <f>IFERROR('Gross Financial Assets'!E8/'Gross Financial Assets'!$E$15*100,"-")</f>
        <v>8.6149852493930581</v>
      </c>
      <c r="F8" s="429">
        <f>IFERROR('Gross Financial Assets'!F8/'Gross Financial Assets'!$F$15*100,"-")</f>
        <v>13.486796528216024</v>
      </c>
      <c r="G8" s="429">
        <f>IFERROR('Gross Financial Assets'!G8/'Gross Financial Assets'!$G$15*100,"-")</f>
        <v>16.997187016466338</v>
      </c>
      <c r="H8" s="429" t="str">
        <f>IFERROR('Gross Financial Assets'!H8/'Gross Financial Assets'!$H$15*100,"-")</f>
        <v>-</v>
      </c>
      <c r="I8" s="429" t="str">
        <f>IFERROR('Gross Financial Assets'!I8/'Gross Financial Assets'!$I$15*100,"-")</f>
        <v>-</v>
      </c>
      <c r="J8" s="166"/>
      <c r="K8" s="120"/>
      <c r="L8" s="299"/>
      <c r="M8" s="299"/>
      <c r="N8" s="299"/>
      <c r="O8" s="299"/>
      <c r="P8" s="299"/>
      <c r="Q8" s="299"/>
      <c r="R8" s="299"/>
      <c r="S8" s="130"/>
      <c r="T8" s="130"/>
      <c r="U8" s="130"/>
      <c r="V8" s="130"/>
      <c r="W8" s="130"/>
      <c r="X8" s="130"/>
      <c r="Y8" s="130"/>
      <c r="Z8" s="130"/>
      <c r="AA8" s="300"/>
      <c r="AB8" s="300"/>
      <c r="AC8" s="300"/>
      <c r="AD8" s="300"/>
      <c r="AE8" s="300"/>
      <c r="AF8" s="300"/>
      <c r="AG8" s="300"/>
      <c r="AH8" s="300"/>
      <c r="AI8" s="300"/>
      <c r="AJ8" s="300"/>
      <c r="AK8" s="300"/>
      <c r="AL8" s="300"/>
      <c r="AM8" s="300"/>
      <c r="AN8" s="300"/>
      <c r="AO8" s="300"/>
      <c r="AP8" s="300"/>
      <c r="AQ8" s="300"/>
    </row>
    <row r="9" spans="1:43" s="122" customFormat="1" ht="17.100000000000001" customHeight="1">
      <c r="A9" s="472"/>
      <c r="B9" s="452" t="s">
        <v>7</v>
      </c>
      <c r="C9" s="453"/>
      <c r="D9" s="429">
        <f>IFERROR('Gross Financial Assets'!D9/'Gross Financial Assets'!$D$15*100,"-")</f>
        <v>6.5310112577611852</v>
      </c>
      <c r="E9" s="131">
        <f>IFERROR('Gross Financial Assets'!E9/'Gross Financial Assets'!$E$15*100,"-")</f>
        <v>0</v>
      </c>
      <c r="F9" s="429">
        <f>IFERROR('Gross Financial Assets'!F9/'Gross Financial Assets'!$F$15*100,"-")</f>
        <v>14.32245769864379</v>
      </c>
      <c r="G9" s="429">
        <f>IFERROR('Gross Financial Assets'!G9/'Gross Financial Assets'!$G$15*100,"-")</f>
        <v>0.14655546453743823</v>
      </c>
      <c r="H9" s="429">
        <f>IFERROR('Gross Financial Assets'!H9/'Gross Financial Assets'!$H$15*100,"-")</f>
        <v>3.3322188881596736E-2</v>
      </c>
      <c r="I9" s="429">
        <f>IFERROR('Gross Financial Assets'!I9/'Gross Financial Assets'!$I$15*100,"-")</f>
        <v>10.426370668219908</v>
      </c>
      <c r="J9" s="166"/>
      <c r="K9" s="120"/>
      <c r="L9" s="299"/>
      <c r="M9" s="299"/>
      <c r="N9" s="299"/>
      <c r="O9" s="299"/>
      <c r="P9" s="299"/>
      <c r="Q9" s="299"/>
      <c r="R9" s="299"/>
      <c r="S9" s="130"/>
      <c r="T9" s="130"/>
      <c r="U9" s="130"/>
      <c r="V9" s="130"/>
      <c r="W9" s="130"/>
      <c r="X9" s="130"/>
      <c r="Y9" s="130"/>
      <c r="Z9" s="130"/>
      <c r="AA9" s="300"/>
      <c r="AB9" s="300"/>
      <c r="AC9" s="300"/>
      <c r="AD9" s="300"/>
      <c r="AE9" s="300"/>
      <c r="AF9" s="300"/>
      <c r="AG9" s="300"/>
      <c r="AH9" s="300"/>
      <c r="AI9" s="300"/>
      <c r="AJ9" s="300"/>
      <c r="AK9" s="300"/>
      <c r="AL9" s="300"/>
      <c r="AM9" s="300"/>
      <c r="AN9" s="300"/>
      <c r="AO9" s="300"/>
      <c r="AP9" s="300"/>
      <c r="AQ9" s="300"/>
    </row>
    <row r="10" spans="1:43" s="122" customFormat="1" ht="17.100000000000001" customHeight="1">
      <c r="A10" s="472"/>
      <c r="B10" s="452" t="s">
        <v>8</v>
      </c>
      <c r="C10" s="453"/>
      <c r="D10" s="429">
        <f>IFERROR('Gross Financial Assets'!D10/'Gross Financial Assets'!$D$15*100,"-")</f>
        <v>36.667593115777564</v>
      </c>
      <c r="E10" s="429">
        <f>IFERROR('Gross Financial Assets'!E10/'Gross Financial Assets'!$E$15*100,"-")</f>
        <v>2.78621725671873</v>
      </c>
      <c r="F10" s="429">
        <f>IFERROR('Gross Financial Assets'!F10/'Gross Financial Assets'!$F$15*100,"-")</f>
        <v>5.8144765290697737</v>
      </c>
      <c r="G10" s="429">
        <f>IFERROR('Gross Financial Assets'!G10/'Gross Financial Assets'!$G$15*100,"-")</f>
        <v>19.41282472930763</v>
      </c>
      <c r="H10" s="429">
        <f>IFERROR('Gross Financial Assets'!H10/'Gross Financial Assets'!$H$15*100,"-")</f>
        <v>51.970295743778358</v>
      </c>
      <c r="I10" s="429">
        <f>IFERROR('Gross Financial Assets'!I10/'Gross Financial Assets'!$I$15*100,"-")</f>
        <v>59.660879151735436</v>
      </c>
      <c r="J10" s="166"/>
      <c r="K10" s="120"/>
      <c r="L10" s="299"/>
      <c r="M10" s="299"/>
      <c r="N10" s="299"/>
      <c r="O10" s="299"/>
      <c r="P10" s="299"/>
      <c r="Q10" s="299"/>
      <c r="R10" s="299"/>
      <c r="S10" s="130"/>
      <c r="T10" s="130"/>
      <c r="U10" s="130"/>
      <c r="V10" s="130"/>
      <c r="W10" s="130"/>
      <c r="X10" s="130"/>
      <c r="Y10" s="130"/>
      <c r="Z10" s="130"/>
      <c r="AA10" s="300"/>
      <c r="AB10" s="300"/>
      <c r="AC10" s="300"/>
      <c r="AD10" s="300"/>
      <c r="AE10" s="300"/>
      <c r="AF10" s="300"/>
      <c r="AG10" s="300"/>
      <c r="AH10" s="300"/>
      <c r="AI10" s="300"/>
      <c r="AJ10" s="300"/>
      <c r="AK10" s="300"/>
      <c r="AL10" s="300"/>
      <c r="AM10" s="300"/>
      <c r="AN10" s="300"/>
      <c r="AO10" s="300"/>
      <c r="AP10" s="300"/>
      <c r="AQ10" s="300"/>
    </row>
    <row r="11" spans="1:43" s="122" customFormat="1" ht="17.100000000000001" customHeight="1">
      <c r="A11" s="472"/>
      <c r="B11" s="452" t="s">
        <v>9</v>
      </c>
      <c r="C11" s="453"/>
      <c r="D11" s="429">
        <f>IFERROR('Gross Financial Assets'!D11/'Gross Financial Assets'!$D$15*100,"-")</f>
        <v>1.8606717006395177</v>
      </c>
      <c r="E11" s="429">
        <f>IFERROR('Gross Financial Assets'!E11/'Gross Financial Assets'!$E$15*100,"-")</f>
        <v>1.7034739827219467</v>
      </c>
      <c r="F11" s="429">
        <f>IFERROR('Gross Financial Assets'!F11/'Gross Financial Assets'!$F$15*100,"-")</f>
        <v>5.6933831734896234</v>
      </c>
      <c r="G11" s="429">
        <f>IFERROR('Gross Financial Assets'!G11/'Gross Financial Assets'!$G$15*100,"-")</f>
        <v>15.811076608866953</v>
      </c>
      <c r="H11" s="429">
        <f>IFERROR('Gross Financial Assets'!H11/'Gross Financial Assets'!$H$15*100,"-")</f>
        <v>3.9845885875358866</v>
      </c>
      <c r="I11" s="429">
        <f>IFERROR('Gross Financial Assets'!I11/'Gross Financial Assets'!$I$15*100,"-")</f>
        <v>29.912750180044657</v>
      </c>
      <c r="J11" s="166"/>
      <c r="K11" s="120"/>
      <c r="L11" s="299"/>
      <c r="M11" s="299"/>
      <c r="N11" s="299"/>
      <c r="O11" s="299"/>
      <c r="P11" s="299"/>
      <c r="Q11" s="299"/>
      <c r="R11" s="299"/>
      <c r="S11" s="130"/>
      <c r="T11" s="130"/>
      <c r="U11" s="130"/>
      <c r="V11" s="130"/>
      <c r="W11" s="130"/>
      <c r="X11" s="130"/>
      <c r="Y11" s="130"/>
      <c r="Z11" s="130"/>
      <c r="AA11" s="300"/>
      <c r="AB11" s="300"/>
      <c r="AC11" s="300"/>
      <c r="AD11" s="300"/>
      <c r="AE11" s="300"/>
      <c r="AF11" s="300"/>
      <c r="AG11" s="300"/>
      <c r="AH11" s="300"/>
      <c r="AI11" s="300"/>
      <c r="AJ11" s="300"/>
      <c r="AK11" s="300"/>
      <c r="AL11" s="300"/>
      <c r="AM11" s="300"/>
      <c r="AN11" s="300"/>
      <c r="AO11" s="300"/>
      <c r="AP11" s="300"/>
      <c r="AQ11" s="300"/>
    </row>
    <row r="12" spans="1:43" s="122" customFormat="1" ht="17.100000000000001" customHeight="1">
      <c r="A12" s="472"/>
      <c r="B12" s="452" t="s">
        <v>10</v>
      </c>
      <c r="C12" s="453"/>
      <c r="D12" s="158" t="str">
        <f>IFERROR('Gross Financial Assets'!D12/'Gross Financial Assets'!$D$15*100,"-")</f>
        <v>-</v>
      </c>
      <c r="E12" s="429">
        <f>IFERROR('Gross Financial Assets'!E12/'Gross Financial Assets'!$E$15*100,"-")</f>
        <v>7.2732355043116079E-2</v>
      </c>
      <c r="F12" s="429">
        <f>IFERROR('Gross Financial Assets'!F12/'Gross Financial Assets'!$F$15*100,"-")</f>
        <v>35.546766564109596</v>
      </c>
      <c r="G12" s="429">
        <f>IFERROR('Gross Financial Assets'!G12/'Gross Financial Assets'!$G$15*100,"-")</f>
        <v>31.331147015278699</v>
      </c>
      <c r="H12" s="429" t="str">
        <f>IFERROR('Gross Financial Assets'!H12/'Gross Financial Assets'!$H$15*100,"-")</f>
        <v>-</v>
      </c>
      <c r="I12" s="429" t="str">
        <f>IFERROR('Gross Financial Assets'!I12/'Gross Financial Assets'!$I$15*100,"-")</f>
        <v>-</v>
      </c>
      <c r="J12" s="166"/>
      <c r="K12" s="120"/>
      <c r="L12" s="299"/>
      <c r="M12" s="299"/>
      <c r="N12" s="299"/>
      <c r="O12" s="299"/>
      <c r="P12" s="299"/>
      <c r="Q12" s="299"/>
      <c r="R12" s="299"/>
      <c r="S12" s="130"/>
      <c r="T12" s="130"/>
      <c r="U12" s="130"/>
      <c r="V12" s="130"/>
      <c r="W12" s="130"/>
      <c r="X12" s="130"/>
      <c r="Y12" s="130"/>
      <c r="Z12" s="130"/>
      <c r="AA12" s="300"/>
      <c r="AB12" s="300"/>
      <c r="AC12" s="300"/>
      <c r="AD12" s="300"/>
      <c r="AE12" s="300"/>
      <c r="AF12" s="300"/>
      <c r="AG12" s="300"/>
      <c r="AH12" s="300"/>
      <c r="AI12" s="300"/>
      <c r="AJ12" s="300"/>
      <c r="AK12" s="300"/>
      <c r="AL12" s="300"/>
      <c r="AM12" s="300"/>
      <c r="AN12" s="300"/>
      <c r="AO12" s="300"/>
      <c r="AP12" s="300"/>
      <c r="AQ12" s="300"/>
    </row>
    <row r="13" spans="1:43" s="122" customFormat="1" ht="17.100000000000001" customHeight="1">
      <c r="A13" s="472"/>
      <c r="B13" s="452" t="s">
        <v>11</v>
      </c>
      <c r="C13" s="453"/>
      <c r="D13" s="429">
        <f>IFERROR('Gross Financial Assets'!D13/'Gross Financial Assets'!$D$15*100,"-")</f>
        <v>12.304795979634802</v>
      </c>
      <c r="E13" s="429">
        <f>IFERROR('Gross Financial Assets'!E13/'Gross Financial Assets'!$E$15*100,"-")</f>
        <v>4.5380197626989832E-2</v>
      </c>
      <c r="F13" s="429">
        <f>IFERROR('Gross Financial Assets'!F13/'Gross Financial Assets'!$F$15*100,"-")</f>
        <v>16.573769707380364</v>
      </c>
      <c r="G13" s="429">
        <f>IFERROR('Gross Financial Assets'!G13/'Gross Financial Assets'!$G$15*100,"-")</f>
        <v>13.0575318618352</v>
      </c>
      <c r="H13" s="429" t="str">
        <f>IFERROR('Gross Financial Assets'!H13/'Gross Financial Assets'!$H$15*100,"-")</f>
        <v>-</v>
      </c>
      <c r="I13" s="429" t="str">
        <f>IFERROR('Gross Financial Assets'!I13/'Gross Financial Assets'!$I$15*100,"-")</f>
        <v>-</v>
      </c>
      <c r="J13" s="166"/>
      <c r="K13" s="120"/>
      <c r="L13" s="299"/>
      <c r="M13" s="299"/>
      <c r="N13" s="299"/>
      <c r="O13" s="299"/>
      <c r="P13" s="299"/>
      <c r="Q13" s="299"/>
      <c r="R13" s="299"/>
      <c r="S13" s="130"/>
      <c r="T13" s="130"/>
      <c r="U13" s="130"/>
      <c r="V13" s="130"/>
      <c r="W13" s="130"/>
      <c r="X13" s="130"/>
      <c r="Y13" s="130"/>
      <c r="Z13" s="130"/>
      <c r="AA13" s="300"/>
      <c r="AB13" s="300"/>
      <c r="AC13" s="300"/>
      <c r="AD13" s="300"/>
      <c r="AE13" s="300"/>
      <c r="AF13" s="300"/>
      <c r="AG13" s="300"/>
      <c r="AH13" s="300"/>
      <c r="AI13" s="300"/>
      <c r="AJ13" s="300"/>
      <c r="AK13" s="300"/>
      <c r="AL13" s="300"/>
      <c r="AM13" s="300"/>
      <c r="AN13" s="300"/>
      <c r="AO13" s="300"/>
      <c r="AP13" s="300"/>
      <c r="AQ13" s="300"/>
    </row>
    <row r="14" spans="1:43" s="122" customFormat="1" ht="17.100000000000001" customHeight="1">
      <c r="A14" s="472"/>
      <c r="B14" s="452" t="s">
        <v>13</v>
      </c>
      <c r="C14" s="453"/>
      <c r="D14" s="429">
        <f>IFERROR('Gross Financial Assets'!D14/'Gross Financial Assets'!$D$15*100,"-")</f>
        <v>0.64959049183756168</v>
      </c>
      <c r="E14" s="429">
        <f>IFERROR('Gross Financial Assets'!E14/'Gross Financial Assets'!$E$15*100,"-")</f>
        <v>86.77721095849617</v>
      </c>
      <c r="F14" s="429">
        <f>IFERROR('Gross Financial Assets'!F14/'Gross Financial Assets'!$F$15*100,"-")</f>
        <v>8.5623497990908284</v>
      </c>
      <c r="G14" s="429">
        <f>IFERROR('Gross Financial Assets'!G14/'Gross Financial Assets'!$G$15*100,"-")</f>
        <v>3.2436773037077322</v>
      </c>
      <c r="H14" s="429">
        <f>IFERROR('Gross Financial Assets'!H14/'Gross Financial Assets'!$H$15*100,"-")</f>
        <v>44.011793479804155</v>
      </c>
      <c r="I14" s="429" t="str">
        <f>IFERROR('Gross Financial Assets'!I14/'Gross Financial Assets'!$I$15*100,"-")</f>
        <v>-</v>
      </c>
      <c r="J14" s="166"/>
      <c r="K14" s="120"/>
      <c r="L14" s="299"/>
      <c r="M14" s="299"/>
      <c r="N14" s="299"/>
      <c r="O14" s="299"/>
      <c r="P14" s="299"/>
      <c r="Q14" s="299"/>
      <c r="R14" s="299"/>
      <c r="S14" s="130"/>
      <c r="T14" s="130"/>
      <c r="U14" s="130"/>
      <c r="V14" s="130"/>
      <c r="W14" s="130"/>
      <c r="X14" s="130"/>
      <c r="Y14" s="130"/>
      <c r="Z14" s="130"/>
      <c r="AA14" s="300"/>
      <c r="AB14" s="300"/>
      <c r="AC14" s="300"/>
      <c r="AD14" s="300"/>
      <c r="AE14" s="300"/>
      <c r="AF14" s="300"/>
      <c r="AG14" s="300"/>
      <c r="AH14" s="300"/>
      <c r="AI14" s="300"/>
      <c r="AJ14" s="300"/>
      <c r="AK14" s="300"/>
      <c r="AL14" s="300"/>
      <c r="AM14" s="300"/>
      <c r="AN14" s="300"/>
      <c r="AO14" s="300"/>
      <c r="AP14" s="300"/>
      <c r="AQ14" s="300"/>
    </row>
    <row r="15" spans="1:43" s="122" customFormat="1" ht="17.100000000000001" customHeight="1">
      <c r="A15" s="133"/>
      <c r="B15" s="452" t="s">
        <v>16</v>
      </c>
      <c r="C15" s="453"/>
      <c r="D15" s="134">
        <f>IFERROR('Gross Financial Assets'!D15/'Gross Financial Assets'!$D$15*100,"-")</f>
        <v>100</v>
      </c>
      <c r="E15" s="134">
        <f>IFERROR('Gross Financial Assets'!E15/'Gross Financial Assets'!$E$15*100,"-")</f>
        <v>100</v>
      </c>
      <c r="F15" s="134">
        <f>IFERROR('Gross Financial Assets'!F15/'Gross Financial Assets'!$F$15*100,"-")</f>
        <v>100</v>
      </c>
      <c r="G15" s="134">
        <f>IFERROR('Gross Financial Assets'!G15/'Gross Financial Assets'!$G$15*100,"-")</f>
        <v>100</v>
      </c>
      <c r="H15" s="134">
        <f>IFERROR('Gross Financial Assets'!H15/'Gross Financial Assets'!$H$15*100,"-")</f>
        <v>100</v>
      </c>
      <c r="I15" s="134">
        <f>IFERROR('Gross Financial Assets'!I15/'Gross Financial Assets'!$I$15*100,"-")</f>
        <v>100</v>
      </c>
      <c r="J15" s="166"/>
      <c r="K15" s="120"/>
      <c r="L15" s="299"/>
      <c r="M15" s="299"/>
      <c r="N15" s="299"/>
      <c r="O15" s="299"/>
      <c r="P15" s="299"/>
      <c r="Q15" s="299"/>
      <c r="R15" s="299"/>
      <c r="S15" s="130"/>
      <c r="T15" s="130"/>
      <c r="U15" s="130"/>
      <c r="V15" s="130"/>
      <c r="W15" s="130"/>
      <c r="X15" s="130"/>
      <c r="Y15" s="130"/>
      <c r="Z15" s="130"/>
      <c r="AA15" s="300"/>
      <c r="AB15" s="300"/>
      <c r="AC15" s="300"/>
      <c r="AD15" s="300"/>
      <c r="AE15" s="300"/>
      <c r="AF15" s="300"/>
      <c r="AG15" s="300"/>
      <c r="AH15" s="300"/>
      <c r="AI15" s="300"/>
      <c r="AJ15" s="300"/>
      <c r="AK15" s="300"/>
      <c r="AL15" s="300"/>
      <c r="AM15" s="300"/>
      <c r="AN15" s="300"/>
      <c r="AO15" s="300"/>
      <c r="AP15" s="300"/>
      <c r="AQ15" s="300"/>
    </row>
    <row r="16" spans="1:43" s="123" customFormat="1" ht="15" customHeight="1">
      <c r="D16" s="155"/>
      <c r="E16" s="155"/>
      <c r="F16" s="155"/>
      <c r="G16" s="155"/>
      <c r="H16" s="155"/>
      <c r="I16" s="155"/>
    </row>
    <row r="17" spans="1:43" s="122" customFormat="1" ht="18" customHeight="1">
      <c r="A17" s="120"/>
      <c r="B17" s="191"/>
      <c r="C17" s="162"/>
      <c r="D17" s="464" t="s">
        <v>93</v>
      </c>
      <c r="E17" s="464"/>
      <c r="F17" s="464"/>
      <c r="G17" s="464"/>
      <c r="H17" s="464"/>
      <c r="I17" s="464"/>
      <c r="J17" s="298"/>
      <c r="M17" s="122" t="s">
        <v>107</v>
      </c>
      <c r="N17" s="412">
        <f ca="1">NOW()</f>
        <v>44383.44200451389</v>
      </c>
    </row>
    <row r="18" spans="1:43" s="122" customFormat="1" ht="18" customHeight="1">
      <c r="A18" s="120"/>
      <c r="B18" s="191"/>
      <c r="C18" s="193"/>
      <c r="D18" s="464" t="s">
        <v>4</v>
      </c>
      <c r="E18" s="464"/>
      <c r="F18" s="464"/>
      <c r="G18" s="464"/>
      <c r="H18" s="464"/>
      <c r="I18" s="464"/>
      <c r="J18" s="298"/>
      <c r="N18" s="122" t="s">
        <v>108</v>
      </c>
    </row>
    <row r="19" spans="1:43" s="122" customFormat="1" ht="20.100000000000001" customHeight="1">
      <c r="A19" s="133"/>
      <c r="B19" s="538" t="s">
        <v>94</v>
      </c>
      <c r="C19" s="538"/>
      <c r="D19" s="194" t="s">
        <v>6</v>
      </c>
      <c r="E19" s="194" t="s">
        <v>7</v>
      </c>
      <c r="F19" s="194" t="s">
        <v>8</v>
      </c>
      <c r="G19" s="194" t="s">
        <v>9</v>
      </c>
      <c r="H19" s="194" t="s">
        <v>10</v>
      </c>
      <c r="I19" s="195" t="s">
        <v>11</v>
      </c>
      <c r="J19" s="263"/>
      <c r="K19" s="120"/>
    </row>
    <row r="20" spans="1:43" s="122" customFormat="1" ht="17.100000000000001" customHeight="1">
      <c r="A20" s="472"/>
      <c r="B20" s="452" t="s">
        <v>6</v>
      </c>
      <c r="C20" s="453"/>
      <c r="D20" s="429">
        <f>IFERROR('Gross Financial Assets'!D20/'Gross Financial Assets'!$D$27*100,"-")</f>
        <v>35.456193672822295</v>
      </c>
      <c r="E20" s="429">
        <f>IFERROR('Gross Financial Assets'!E20/'Gross Financial Assets'!$E$27*100,"-")</f>
        <v>8.2649893062223274</v>
      </c>
      <c r="F20" s="429">
        <f>IFERROR('Gross Financial Assets'!F20/'Gross Financial Assets'!$F$27*100,"-")</f>
        <v>14.899187586407303</v>
      </c>
      <c r="G20" s="429">
        <f>IFERROR('Gross Financial Assets'!G20/'Gross Financial Assets'!$G$27*100,"-")</f>
        <v>18.181636092789081</v>
      </c>
      <c r="H20" s="429">
        <f>IFERROR('Gross Financial Assets'!H20/'Gross Financial Assets'!$H$27*100,"-")</f>
        <v>0</v>
      </c>
      <c r="I20" s="429">
        <f>IFERROR('Gross Financial Assets'!I20/'Gross Financial Assets'!$I$27*100,"-")</f>
        <v>0</v>
      </c>
      <c r="J20" s="166"/>
      <c r="K20" s="120"/>
      <c r="L20" s="299"/>
      <c r="M20" s="299"/>
      <c r="N20" s="299"/>
      <c r="O20" s="299"/>
      <c r="P20" s="299"/>
      <c r="Q20" s="299"/>
      <c r="R20" s="299"/>
      <c r="S20" s="130"/>
      <c r="T20" s="130"/>
      <c r="U20" s="130"/>
      <c r="V20" s="130"/>
      <c r="W20" s="130"/>
      <c r="X20" s="130"/>
      <c r="Y20" s="130"/>
      <c r="Z20" s="130"/>
      <c r="AA20" s="300"/>
      <c r="AB20" s="300"/>
      <c r="AC20" s="300"/>
      <c r="AD20" s="300"/>
      <c r="AE20" s="300"/>
      <c r="AF20" s="300"/>
      <c r="AG20" s="300"/>
      <c r="AH20" s="300"/>
      <c r="AI20" s="300"/>
      <c r="AJ20" s="300"/>
      <c r="AK20" s="300"/>
      <c r="AL20" s="300"/>
      <c r="AM20" s="300"/>
      <c r="AN20" s="300"/>
      <c r="AO20" s="300"/>
      <c r="AP20" s="300"/>
      <c r="AQ20" s="300"/>
    </row>
    <row r="21" spans="1:43" s="122" customFormat="1" ht="17.100000000000001" customHeight="1">
      <c r="A21" s="472"/>
      <c r="B21" s="452" t="s">
        <v>7</v>
      </c>
      <c r="C21" s="453"/>
      <c r="D21" s="429">
        <f>IFERROR('Gross Financial Assets'!D21/'Gross Financial Assets'!$D$27*100,"-")</f>
        <v>16.032939114751116</v>
      </c>
      <c r="E21" s="131">
        <f>IFERROR('Gross Financial Assets'!E21/'Gross Financial Assets'!$E$27*100,"-")</f>
        <v>0</v>
      </c>
      <c r="F21" s="429">
        <f>IFERROR('Gross Financial Assets'!F21/'Gross Financial Assets'!$F$27*100,"-")</f>
        <v>13.575747832772272</v>
      </c>
      <c r="G21" s="429">
        <f>IFERROR('Gross Financial Assets'!G21/'Gross Financial Assets'!$G$27*100,"-")</f>
        <v>0.21783997562797855</v>
      </c>
      <c r="H21" s="429">
        <f>IFERROR('Gross Financial Assets'!H21/'Gross Financial Assets'!$H$27*100,"-")</f>
        <v>2.8245350273704877E-2</v>
      </c>
      <c r="I21" s="429">
        <f>IFERROR('Gross Financial Assets'!I21/'Gross Financial Assets'!$I$27*100,"-")</f>
        <v>9.7968090269230128</v>
      </c>
      <c r="J21" s="166"/>
      <c r="K21" s="120"/>
      <c r="L21" s="299"/>
      <c r="M21" s="299"/>
      <c r="N21" s="299"/>
      <c r="O21" s="299"/>
      <c r="P21" s="299"/>
      <c r="Q21" s="299"/>
      <c r="R21" s="299"/>
      <c r="S21" s="130"/>
      <c r="T21" s="130"/>
      <c r="U21" s="130"/>
      <c r="V21" s="130"/>
      <c r="W21" s="130"/>
      <c r="X21" s="130"/>
      <c r="Y21" s="130"/>
      <c r="Z21" s="130"/>
      <c r="AA21" s="300"/>
      <c r="AB21" s="300"/>
      <c r="AC21" s="300"/>
      <c r="AD21" s="300"/>
      <c r="AE21" s="300"/>
      <c r="AF21" s="300"/>
      <c r="AG21" s="300"/>
      <c r="AH21" s="300"/>
      <c r="AI21" s="300"/>
      <c r="AJ21" s="300"/>
      <c r="AK21" s="300"/>
      <c r="AL21" s="300"/>
      <c r="AM21" s="300"/>
      <c r="AN21" s="300"/>
      <c r="AO21" s="300"/>
      <c r="AP21" s="300"/>
      <c r="AQ21" s="300"/>
    </row>
    <row r="22" spans="1:43" s="122" customFormat="1" ht="17.100000000000001" customHeight="1">
      <c r="A22" s="472"/>
      <c r="B22" s="452" t="s">
        <v>8</v>
      </c>
      <c r="C22" s="453"/>
      <c r="D22" s="429">
        <f>IFERROR('Gross Financial Assets'!D22/'Gross Financial Assets'!$D$27*100,"-")</f>
        <v>32.75325837568662</v>
      </c>
      <c r="E22" s="429">
        <f>IFERROR('Gross Financial Assets'!E22/'Gross Financial Assets'!$E$27*100,"-")</f>
        <v>3.610571146144792</v>
      </c>
      <c r="F22" s="429">
        <f>IFERROR('Gross Financial Assets'!F22/'Gross Financial Assets'!$F$27*100,"-")</f>
        <v>5.9199404909145628</v>
      </c>
      <c r="G22" s="429">
        <f>IFERROR('Gross Financial Assets'!G22/'Gross Financial Assets'!$G$27*100,"-")</f>
        <v>19.014371358253605</v>
      </c>
      <c r="H22" s="429">
        <f>IFERROR('Gross Financial Assets'!H22/'Gross Financial Assets'!$H$27*100,"-")</f>
        <v>49.953876920520528</v>
      </c>
      <c r="I22" s="429">
        <f>IFERROR('Gross Financial Assets'!I22/'Gross Financial Assets'!$I$27*100,"-")</f>
        <v>59.894419660163635</v>
      </c>
      <c r="J22" s="166"/>
      <c r="K22" s="120"/>
      <c r="L22" s="299"/>
      <c r="M22" s="299"/>
      <c r="N22" s="299"/>
      <c r="O22" s="299"/>
      <c r="P22" s="299"/>
      <c r="Q22" s="299"/>
      <c r="R22" s="299"/>
      <c r="S22" s="130"/>
      <c r="T22" s="130"/>
      <c r="U22" s="130"/>
      <c r="V22" s="130"/>
      <c r="W22" s="130"/>
      <c r="X22" s="130"/>
      <c r="Y22" s="130"/>
      <c r="Z22" s="130"/>
      <c r="AA22" s="300"/>
      <c r="AB22" s="300"/>
      <c r="AC22" s="300"/>
      <c r="AD22" s="300"/>
      <c r="AE22" s="300"/>
      <c r="AF22" s="300"/>
      <c r="AG22" s="300"/>
      <c r="AH22" s="300"/>
      <c r="AI22" s="300"/>
      <c r="AJ22" s="300"/>
      <c r="AK22" s="300"/>
      <c r="AL22" s="300"/>
      <c r="AM22" s="300"/>
      <c r="AN22" s="300"/>
      <c r="AO22" s="300"/>
      <c r="AP22" s="300"/>
      <c r="AQ22" s="300"/>
    </row>
    <row r="23" spans="1:43" s="122" customFormat="1" ht="17.100000000000001" customHeight="1">
      <c r="A23" s="472"/>
      <c r="B23" s="452" t="s">
        <v>9</v>
      </c>
      <c r="C23" s="453"/>
      <c r="D23" s="429">
        <f>IFERROR('Gross Financial Assets'!D23/'Gross Financial Assets'!$D$27*100,"-")</f>
        <v>1.5399375224227483</v>
      </c>
      <c r="E23" s="429">
        <f>IFERROR('Gross Financial Assets'!E23/'Gross Financial Assets'!$E$27*100,"-")</f>
        <v>1.6329455169531482</v>
      </c>
      <c r="F23" s="429">
        <f>IFERROR('Gross Financial Assets'!F23/'Gross Financial Assets'!$F$27*100,"-")</f>
        <v>5.6652641739696605</v>
      </c>
      <c r="G23" s="429">
        <f>IFERROR('Gross Financial Assets'!G23/'Gross Financial Assets'!$G$27*100,"-")</f>
        <v>15.754033285583546</v>
      </c>
      <c r="H23" s="429">
        <f>IFERROR('Gross Financial Assets'!H23/'Gross Financial Assets'!$H$27*100,"-")</f>
        <v>6.2460216618412767</v>
      </c>
      <c r="I23" s="429">
        <f>IFERROR('Gross Financial Assets'!I23/'Gross Financial Assets'!$I$27*100,"-")</f>
        <v>30.308771312913347</v>
      </c>
      <c r="J23" s="166"/>
      <c r="K23" s="120"/>
      <c r="L23" s="299"/>
      <c r="M23" s="299"/>
      <c r="N23" s="299"/>
      <c r="O23" s="299"/>
      <c r="P23" s="299"/>
      <c r="Q23" s="299"/>
      <c r="R23" s="299"/>
      <c r="S23" s="130"/>
      <c r="T23" s="130"/>
      <c r="U23" s="130"/>
      <c r="V23" s="130"/>
      <c r="W23" s="130"/>
      <c r="X23" s="130"/>
      <c r="Y23" s="130"/>
      <c r="Z23" s="130"/>
      <c r="AA23" s="300"/>
      <c r="AB23" s="300"/>
      <c r="AC23" s="300"/>
      <c r="AD23" s="300"/>
      <c r="AE23" s="300"/>
      <c r="AF23" s="300"/>
      <c r="AG23" s="300"/>
      <c r="AH23" s="300"/>
      <c r="AI23" s="300"/>
      <c r="AJ23" s="300"/>
      <c r="AK23" s="300"/>
      <c r="AL23" s="300"/>
      <c r="AM23" s="300"/>
      <c r="AN23" s="300"/>
      <c r="AO23" s="300"/>
      <c r="AP23" s="300"/>
      <c r="AQ23" s="300"/>
    </row>
    <row r="24" spans="1:43" s="122" customFormat="1" ht="17.100000000000001" customHeight="1">
      <c r="A24" s="472"/>
      <c r="B24" s="452" t="s">
        <v>10</v>
      </c>
      <c r="C24" s="453"/>
      <c r="D24" s="158">
        <f>IFERROR('Gross Financial Assets'!D24/'Gross Financial Assets'!$D$27*100,"-")</f>
        <v>3.0011330090663968</v>
      </c>
      <c r="E24" s="429">
        <f>IFERROR('Gross Financial Assets'!E24/'Gross Financial Assets'!$E$27*100,"-")</f>
        <v>0.11059281785842059</v>
      </c>
      <c r="F24" s="429">
        <f>IFERROR('Gross Financial Assets'!F24/'Gross Financial Assets'!$F$27*100,"-")</f>
        <v>34.78144238161439</v>
      </c>
      <c r="G24" s="429">
        <f>IFERROR('Gross Financial Assets'!G24/'Gross Financial Assets'!$G$27*100,"-")</f>
        <v>30.454930344945772</v>
      </c>
      <c r="H24" s="429">
        <f>IFERROR('Gross Financial Assets'!H24/'Gross Financial Assets'!$H$27*100,"-")</f>
        <v>0</v>
      </c>
      <c r="I24" s="429">
        <f>IFERROR('Gross Financial Assets'!I24/'Gross Financial Assets'!$I$27*100,"-")</f>
        <v>0</v>
      </c>
      <c r="J24" s="166"/>
      <c r="K24" s="120"/>
      <c r="L24" s="299"/>
      <c r="M24" s="299"/>
      <c r="N24" s="299"/>
      <c r="O24" s="299"/>
      <c r="P24" s="299"/>
      <c r="Q24" s="299"/>
      <c r="R24" s="299"/>
      <c r="S24" s="130"/>
      <c r="T24" s="130"/>
      <c r="U24" s="130"/>
      <c r="V24" s="130"/>
      <c r="W24" s="130"/>
      <c r="X24" s="130"/>
      <c r="Y24" s="130"/>
      <c r="Z24" s="130"/>
      <c r="AA24" s="300"/>
      <c r="AB24" s="300"/>
      <c r="AC24" s="300"/>
      <c r="AD24" s="300"/>
      <c r="AE24" s="300"/>
      <c r="AF24" s="300"/>
      <c r="AG24" s="300"/>
      <c r="AH24" s="300"/>
      <c r="AI24" s="300"/>
      <c r="AJ24" s="300"/>
      <c r="AK24" s="300"/>
      <c r="AL24" s="300"/>
      <c r="AM24" s="300"/>
      <c r="AN24" s="300"/>
      <c r="AO24" s="300"/>
      <c r="AP24" s="300"/>
      <c r="AQ24" s="300"/>
    </row>
    <row r="25" spans="1:43" s="122" customFormat="1" ht="17.100000000000001" customHeight="1">
      <c r="A25" s="472"/>
      <c r="B25" s="452" t="s">
        <v>11</v>
      </c>
      <c r="C25" s="453"/>
      <c r="D25" s="429">
        <f>IFERROR('Gross Financial Assets'!D25/'Gross Financial Assets'!$D$27*100,"-")</f>
        <v>10.600067614996206</v>
      </c>
      <c r="E25" s="429">
        <f>IFERROR('Gross Financial Assets'!E25/'Gross Financial Assets'!$E$27*100,"-")</f>
        <v>2.0038079754451099E-3</v>
      </c>
      <c r="F25" s="429">
        <f>IFERROR('Gross Financial Assets'!F25/'Gross Financial Assets'!$F$27*100,"-")</f>
        <v>16.572921219837593</v>
      </c>
      <c r="G25" s="429">
        <f>IFERROR('Gross Financial Assets'!G25/'Gross Financial Assets'!$G$27*100,"-")</f>
        <v>13.236117388024057</v>
      </c>
      <c r="H25" s="429">
        <f>IFERROR('Gross Financial Assets'!H25/'Gross Financial Assets'!$H$27*100,"-")</f>
        <v>0</v>
      </c>
      <c r="I25" s="429">
        <f>IFERROR('Gross Financial Assets'!I25/'Gross Financial Assets'!$I$27*100,"-")</f>
        <v>0</v>
      </c>
      <c r="J25" s="166"/>
      <c r="K25" s="120"/>
      <c r="L25" s="299"/>
      <c r="M25" s="299"/>
      <c r="N25" s="299"/>
      <c r="O25" s="299"/>
      <c r="P25" s="299"/>
      <c r="Q25" s="299"/>
      <c r="R25" s="299"/>
      <c r="S25" s="130"/>
      <c r="T25" s="130"/>
      <c r="U25" s="130"/>
      <c r="V25" s="130"/>
      <c r="W25" s="130"/>
      <c r="X25" s="130"/>
      <c r="Y25" s="130"/>
      <c r="Z25" s="130"/>
      <c r="AA25" s="300"/>
      <c r="AB25" s="300"/>
      <c r="AC25" s="300"/>
      <c r="AD25" s="300"/>
      <c r="AE25" s="300"/>
      <c r="AF25" s="300"/>
      <c r="AG25" s="300"/>
      <c r="AH25" s="300"/>
      <c r="AI25" s="300"/>
      <c r="AJ25" s="300"/>
      <c r="AK25" s="300"/>
      <c r="AL25" s="300"/>
      <c r="AM25" s="300"/>
      <c r="AN25" s="300"/>
      <c r="AO25" s="300"/>
      <c r="AP25" s="300"/>
      <c r="AQ25" s="300"/>
    </row>
    <row r="26" spans="1:43" s="122" customFormat="1" ht="17.100000000000001" customHeight="1">
      <c r="A26" s="472"/>
      <c r="B26" s="452" t="s">
        <v>13</v>
      </c>
      <c r="C26" s="453"/>
      <c r="D26" s="429">
        <f>IFERROR('Gross Financial Assets'!D26/'Gross Financial Assets'!$D$27*100,"-")</f>
        <v>0.61647069025462653</v>
      </c>
      <c r="E26" s="429">
        <f>IFERROR('Gross Financial Assets'!E26/'Gross Financial Assets'!$E$27*100,"-")</f>
        <v>86.378897404845873</v>
      </c>
      <c r="F26" s="429">
        <f>IFERROR('Gross Financial Assets'!F26/'Gross Financial Assets'!$F$27*100,"-")</f>
        <v>8.5854963144842298</v>
      </c>
      <c r="G26" s="429">
        <f>IFERROR('Gross Financial Assets'!G26/'Gross Financial Assets'!$G$27*100,"-")</f>
        <v>3.1410715547759436</v>
      </c>
      <c r="H26" s="429">
        <f>IFERROR('Gross Financial Assets'!H26/'Gross Financial Assets'!$H$27*100,"-")</f>
        <v>43.771856067364489</v>
      </c>
      <c r="I26" s="429">
        <f>IFERROR('Gross Financial Assets'!I26/'Gross Financial Assets'!$I$27*100,"-")</f>
        <v>0</v>
      </c>
      <c r="J26" s="166"/>
      <c r="K26" s="120"/>
      <c r="L26" s="299"/>
      <c r="M26" s="299"/>
      <c r="N26" s="299"/>
      <c r="O26" s="299"/>
      <c r="P26" s="299"/>
      <c r="Q26" s="299"/>
      <c r="R26" s="299"/>
      <c r="S26" s="130"/>
      <c r="T26" s="130"/>
      <c r="U26" s="130"/>
      <c r="V26" s="130"/>
      <c r="W26" s="130"/>
      <c r="X26" s="130"/>
      <c r="Y26" s="130"/>
      <c r="Z26" s="130"/>
      <c r="AA26" s="300"/>
      <c r="AB26" s="300"/>
      <c r="AC26" s="300"/>
      <c r="AD26" s="300"/>
      <c r="AE26" s="300"/>
      <c r="AF26" s="300"/>
      <c r="AG26" s="300"/>
      <c r="AH26" s="300"/>
      <c r="AI26" s="300"/>
      <c r="AJ26" s="300"/>
      <c r="AK26" s="300"/>
      <c r="AL26" s="300"/>
      <c r="AM26" s="300"/>
      <c r="AN26" s="300"/>
      <c r="AO26" s="300"/>
      <c r="AP26" s="300"/>
      <c r="AQ26" s="300"/>
    </row>
    <row r="27" spans="1:43" s="122" customFormat="1" ht="17.100000000000001" customHeight="1">
      <c r="A27" s="133"/>
      <c r="B27" s="452" t="s">
        <v>16</v>
      </c>
      <c r="C27" s="453"/>
      <c r="D27" s="134">
        <f>IFERROR('Gross Financial Assets'!D27/'Gross Financial Assets'!$D$27*100,"-")</f>
        <v>100</v>
      </c>
      <c r="E27" s="134">
        <f>IFERROR('Gross Financial Assets'!E27/'Gross Financial Assets'!$E$27*100,"-")</f>
        <v>100</v>
      </c>
      <c r="F27" s="134">
        <f>IFERROR('Gross Financial Assets'!F27/'Gross Financial Assets'!$F$27*100,"-")</f>
        <v>100</v>
      </c>
      <c r="G27" s="134">
        <f>IFERROR('Gross Financial Assets'!G27/'Gross Financial Assets'!$G$27*100,"-")</f>
        <v>100</v>
      </c>
      <c r="H27" s="134">
        <f>IFERROR('Gross Financial Assets'!H27/'Gross Financial Assets'!$H$27*100,"-")</f>
        <v>100</v>
      </c>
      <c r="I27" s="134">
        <f>IFERROR('Gross Financial Assets'!I27/'Gross Financial Assets'!$I$27*100,"-")</f>
        <v>100</v>
      </c>
      <c r="J27" s="166"/>
      <c r="K27" s="120"/>
      <c r="L27" s="299"/>
      <c r="M27" s="299"/>
      <c r="N27" s="299"/>
      <c r="O27" s="299"/>
      <c r="P27" s="299"/>
      <c r="Q27" s="299"/>
      <c r="R27" s="299"/>
      <c r="S27" s="130"/>
      <c r="T27" s="130"/>
      <c r="U27" s="130"/>
      <c r="V27" s="130"/>
      <c r="W27" s="130"/>
      <c r="X27" s="130"/>
      <c r="Y27" s="130"/>
      <c r="Z27" s="130"/>
      <c r="AA27" s="300"/>
      <c r="AB27" s="300"/>
      <c r="AC27" s="300"/>
      <c r="AD27" s="300"/>
      <c r="AE27" s="300"/>
      <c r="AF27" s="300"/>
      <c r="AG27" s="300"/>
      <c r="AH27" s="300"/>
      <c r="AI27" s="300"/>
      <c r="AJ27" s="300"/>
      <c r="AK27" s="300"/>
      <c r="AL27" s="300"/>
      <c r="AM27" s="300"/>
      <c r="AN27" s="300"/>
      <c r="AO27" s="300"/>
      <c r="AP27" s="300"/>
      <c r="AQ27" s="300"/>
    </row>
    <row r="28" spans="1:43" s="123" customFormat="1" ht="15" customHeight="1">
      <c r="D28" s="155"/>
      <c r="E28" s="155"/>
      <c r="F28" s="155"/>
      <c r="G28" s="155"/>
      <c r="H28" s="155"/>
      <c r="I28" s="155"/>
    </row>
    <row r="29" spans="1:43" s="123" customFormat="1" ht="18" customHeight="1">
      <c r="B29" s="191"/>
      <c r="C29" s="162"/>
      <c r="D29" s="464" t="s">
        <v>102</v>
      </c>
      <c r="E29" s="464"/>
      <c r="F29" s="464"/>
      <c r="G29" s="464"/>
      <c r="H29" s="464"/>
      <c r="I29" s="464"/>
      <c r="M29" s="122" t="s">
        <v>107</v>
      </c>
      <c r="N29" s="412">
        <f ca="1">NOW()</f>
        <v>44383.44200451389</v>
      </c>
    </row>
    <row r="30" spans="1:43" ht="18" customHeight="1">
      <c r="A30" s="123"/>
      <c r="B30" s="191"/>
      <c r="C30" s="193"/>
      <c r="D30" s="464" t="s">
        <v>4</v>
      </c>
      <c r="E30" s="464"/>
      <c r="F30" s="464"/>
      <c r="G30" s="464"/>
      <c r="H30" s="464"/>
      <c r="I30" s="464"/>
      <c r="J30" s="298"/>
      <c r="M30" s="122"/>
      <c r="N30" s="122" t="s">
        <v>108</v>
      </c>
    </row>
    <row r="31" spans="1:43" s="122" customFormat="1" ht="20.100000000000001" customHeight="1">
      <c r="A31" s="301"/>
      <c r="B31" s="538" t="s">
        <v>94</v>
      </c>
      <c r="C31" s="538"/>
      <c r="D31" s="194" t="s">
        <v>6</v>
      </c>
      <c r="E31" s="194" t="s">
        <v>7</v>
      </c>
      <c r="F31" s="194" t="s">
        <v>8</v>
      </c>
      <c r="G31" s="194" t="s">
        <v>9</v>
      </c>
      <c r="H31" s="194" t="s">
        <v>10</v>
      </c>
      <c r="I31" s="195" t="s">
        <v>11</v>
      </c>
      <c r="J31" s="302"/>
      <c r="K31" s="120"/>
    </row>
    <row r="32" spans="1:43" s="122" customFormat="1" ht="17.100000000000001" customHeight="1">
      <c r="A32" s="472"/>
      <c r="B32" s="452" t="s">
        <v>6</v>
      </c>
      <c r="C32" s="453"/>
      <c r="D32" s="429">
        <f>IFERROR('Gross Financial Assets'!D32/'Gross Financial Assets'!$D$39*100,"-")</f>
        <v>35.10931684338329</v>
      </c>
      <c r="E32" s="429">
        <f>IFERROR('Gross Financial Assets'!E32/'Gross Financial Assets'!$E$39*100,"-")</f>
        <v>8.3547319084594704</v>
      </c>
      <c r="F32" s="429">
        <f>IFERROR('Gross Financial Assets'!F32/'Gross Financial Assets'!$F$39*100,"-")</f>
        <v>15.166298731707137</v>
      </c>
      <c r="G32" s="429">
        <f>IFERROR('Gross Financial Assets'!G32/'Gross Financial Assets'!$G$39*100,"-")</f>
        <v>18.514356647532097</v>
      </c>
      <c r="H32" s="429">
        <f>IFERROR('Gross Financial Assets'!H32/'Gross Financial Assets'!$H$39*100,"-")</f>
        <v>0</v>
      </c>
      <c r="I32" s="429">
        <f>IFERROR('Gross Financial Assets'!I32/'Gross Financial Assets'!$I$39*100,"-")</f>
        <v>0</v>
      </c>
      <c r="J32" s="166"/>
      <c r="L32" s="303"/>
      <c r="M32" s="303"/>
      <c r="N32" s="303"/>
      <c r="O32" s="303"/>
      <c r="P32" s="303"/>
      <c r="Q32" s="303"/>
      <c r="R32" s="303"/>
      <c r="S32" s="130"/>
      <c r="T32" s="130"/>
      <c r="U32" s="130"/>
      <c r="V32" s="130"/>
      <c r="W32" s="130"/>
      <c r="X32" s="130"/>
      <c r="Y32" s="130"/>
      <c r="Z32" s="130"/>
    </row>
    <row r="33" spans="1:26" s="122" customFormat="1" ht="17.100000000000001" customHeight="1">
      <c r="A33" s="472"/>
      <c r="B33" s="452" t="s">
        <v>7</v>
      </c>
      <c r="C33" s="453"/>
      <c r="D33" s="304">
        <f>IFERROR('Gross Financial Assets'!D33/'Gross Financial Assets'!$D$39*100,"-")</f>
        <v>18.613017536753375</v>
      </c>
      <c r="E33" s="131">
        <f>IFERROR('Gross Financial Assets'!E33/'Gross Financial Assets'!$E$39*100,"-")</f>
        <v>0</v>
      </c>
      <c r="F33" s="304">
        <f>IFERROR('Gross Financial Assets'!F33/'Gross Financial Assets'!$F$39*100,"-")</f>
        <v>12.747083839718949</v>
      </c>
      <c r="G33" s="304">
        <f>IFERROR('Gross Financial Assets'!G33/'Gross Financial Assets'!$G$39*100,"-")</f>
        <v>0.17767032784895964</v>
      </c>
      <c r="H33" s="429">
        <f>IFERROR('Gross Financial Assets'!H33/'Gross Financial Assets'!$H$39*100,"-")</f>
        <v>2.9604487857722652E-2</v>
      </c>
      <c r="I33" s="304">
        <f>IFERROR('Gross Financial Assets'!I33/'Gross Financial Assets'!$I$39*100,"-")</f>
        <v>9.5301820012995151</v>
      </c>
      <c r="J33" s="166"/>
      <c r="K33" s="120"/>
      <c r="L33" s="299"/>
      <c r="M33" s="299"/>
      <c r="N33" s="299"/>
      <c r="O33" s="299"/>
      <c r="P33" s="299"/>
      <c r="Q33" s="299"/>
      <c r="R33" s="299"/>
      <c r="S33" s="130"/>
      <c r="T33" s="130"/>
      <c r="U33" s="130"/>
      <c r="V33" s="130"/>
      <c r="W33" s="130"/>
      <c r="X33" s="130"/>
      <c r="Y33" s="130"/>
      <c r="Z33" s="130"/>
    </row>
    <row r="34" spans="1:26" s="122" customFormat="1" ht="17.100000000000001" customHeight="1">
      <c r="A34" s="472"/>
      <c r="B34" s="452" t="s">
        <v>8</v>
      </c>
      <c r="C34" s="453"/>
      <c r="D34" s="304">
        <f>IFERROR('Gross Financial Assets'!D34/'Gross Financial Assets'!$D$39*100,"-")</f>
        <v>30.901818033906615</v>
      </c>
      <c r="E34" s="429">
        <f>IFERROR('Gross Financial Assets'!E34/'Gross Financial Assets'!$E$39*100,"-")</f>
        <v>3.0638526990646722</v>
      </c>
      <c r="F34" s="429">
        <f>IFERROR('Gross Financial Assets'!F34/'Gross Financial Assets'!$F$39*100,"-")</f>
        <v>5.7138519268834855</v>
      </c>
      <c r="G34" s="429">
        <f>IFERROR('Gross Financial Assets'!G34/'Gross Financial Assets'!$G$39*100,"-")</f>
        <v>19.039518734334244</v>
      </c>
      <c r="H34" s="429">
        <f>IFERROR('Gross Financial Assets'!H34/'Gross Financial Assets'!$H$39*100,"-")</f>
        <v>50.154360701992594</v>
      </c>
      <c r="I34" s="429">
        <f>IFERROR('Gross Financial Assets'!I34/'Gross Financial Assets'!$I$39*100,"-")</f>
        <v>60.456854395440772</v>
      </c>
      <c r="J34" s="166"/>
      <c r="K34" s="120"/>
      <c r="L34" s="299"/>
      <c r="M34" s="299"/>
      <c r="N34" s="299"/>
      <c r="O34" s="299"/>
      <c r="P34" s="299"/>
      <c r="Q34" s="299"/>
      <c r="R34" s="299"/>
      <c r="S34" s="130"/>
      <c r="T34" s="130"/>
      <c r="U34" s="130"/>
      <c r="V34" s="130"/>
      <c r="W34" s="130"/>
      <c r="X34" s="130"/>
      <c r="Y34" s="130"/>
      <c r="Z34" s="130"/>
    </row>
    <row r="35" spans="1:26" s="122" customFormat="1" ht="17.100000000000001" customHeight="1">
      <c r="A35" s="472"/>
      <c r="B35" s="452" t="s">
        <v>9</v>
      </c>
      <c r="C35" s="453"/>
      <c r="D35" s="304">
        <f>IFERROR('Gross Financial Assets'!D35/'Gross Financial Assets'!$D$39*100,"-")</f>
        <v>1.4061359362573074</v>
      </c>
      <c r="E35" s="429">
        <f>IFERROR('Gross Financial Assets'!E35/'Gross Financial Assets'!$E$39*100,"-")</f>
        <v>1.6608016847686327</v>
      </c>
      <c r="F35" s="429">
        <f>IFERROR('Gross Financial Assets'!F35/'Gross Financial Assets'!$F$39*100,"-")</f>
        <v>5.5883895340261853</v>
      </c>
      <c r="G35" s="429">
        <f>IFERROR('Gross Financial Assets'!G35/'Gross Financial Assets'!$G$39*100,"-")</f>
        <v>15.597150584275211</v>
      </c>
      <c r="H35" s="429">
        <f>IFERROR('Gross Financial Assets'!H35/'Gross Financial Assets'!$H$39*100,"-")</f>
        <v>6.6946887482649426</v>
      </c>
      <c r="I35" s="429">
        <f>IFERROR('Gross Financial Assets'!I35/'Gross Financial Assets'!$I$39*100,"-")</f>
        <v>30.012963603259703</v>
      </c>
      <c r="J35" s="166"/>
      <c r="K35" s="120"/>
      <c r="L35" s="299"/>
      <c r="M35" s="299"/>
      <c r="N35" s="299"/>
      <c r="O35" s="299"/>
      <c r="P35" s="299"/>
      <c r="Q35" s="299"/>
      <c r="R35" s="299"/>
      <c r="S35" s="130"/>
      <c r="T35" s="130"/>
      <c r="U35" s="130"/>
      <c r="V35" s="130"/>
      <c r="W35" s="130"/>
      <c r="X35" s="130"/>
      <c r="Y35" s="130"/>
      <c r="Z35" s="130"/>
    </row>
    <row r="36" spans="1:26" s="122" customFormat="1" ht="17.100000000000001" customHeight="1">
      <c r="A36" s="472"/>
      <c r="B36" s="452" t="s">
        <v>10</v>
      </c>
      <c r="C36" s="453"/>
      <c r="D36" s="158">
        <f>IFERROR('Gross Financial Assets'!D36/'Gross Financial Assets'!$D$39*100,"-")</f>
        <v>2.7923765567707837</v>
      </c>
      <c r="E36" s="429">
        <f>IFERROR('Gross Financial Assets'!E36/'Gross Financial Assets'!$E$39*100,"-")</f>
        <v>0.10859164935305672</v>
      </c>
      <c r="F36" s="429">
        <f>IFERROR('Gross Financial Assets'!F36/'Gross Financial Assets'!$F$39*100,"-")</f>
        <v>34.592588592064573</v>
      </c>
      <c r="G36" s="429">
        <f>IFERROR('Gross Financial Assets'!G36/'Gross Financial Assets'!$G$39*100,"-")</f>
        <v>30.634221906915514</v>
      </c>
      <c r="H36" s="429">
        <f>IFERROR('Gross Financial Assets'!H36/'Gross Financial Assets'!$H$39*100,"-")</f>
        <v>0</v>
      </c>
      <c r="I36" s="429">
        <f>IFERROR('Gross Financial Assets'!I36/'Gross Financial Assets'!$I$39*100,"-")</f>
        <v>0</v>
      </c>
      <c r="J36" s="166"/>
      <c r="K36" s="120"/>
      <c r="L36" s="299"/>
      <c r="M36" s="299"/>
      <c r="N36" s="299"/>
      <c r="O36" s="299"/>
      <c r="P36" s="299"/>
      <c r="Q36" s="299"/>
      <c r="R36" s="299"/>
      <c r="S36" s="130"/>
      <c r="T36" s="130"/>
      <c r="U36" s="130"/>
      <c r="V36" s="130"/>
      <c r="W36" s="130"/>
      <c r="X36" s="130"/>
      <c r="Y36" s="130"/>
      <c r="Z36" s="130"/>
    </row>
    <row r="37" spans="1:26" s="122" customFormat="1" ht="17.100000000000001" customHeight="1">
      <c r="A37" s="472"/>
      <c r="B37" s="452" t="s">
        <v>11</v>
      </c>
      <c r="C37" s="453"/>
      <c r="D37" s="304">
        <f>IFERROR('Gross Financial Assets'!D37/'Gross Financial Assets'!$D$39*100,"-")</f>
        <v>10.5949574942245</v>
      </c>
      <c r="E37" s="429">
        <f>IFERROR('Gross Financial Assets'!E37/'Gross Financial Assets'!$E$39*100,"-")</f>
        <v>2.4954616522308158E-3</v>
      </c>
      <c r="F37" s="429">
        <f>IFERROR('Gross Financial Assets'!F37/'Gross Financial Assets'!$F$39*100,"-")</f>
        <v>17.360130457904653</v>
      </c>
      <c r="G37" s="429">
        <f>IFERROR('Gross Financial Assets'!G37/'Gross Financial Assets'!$G$39*100,"-")</f>
        <v>13.092672320065708</v>
      </c>
      <c r="H37" s="429">
        <f>IFERROR('Gross Financial Assets'!H37/'Gross Financial Assets'!$H$39*100,"-")</f>
        <v>0</v>
      </c>
      <c r="I37" s="429">
        <f>IFERROR('Gross Financial Assets'!I37/'Gross Financial Assets'!$I$39*100,"-")</f>
        <v>0</v>
      </c>
      <c r="J37" s="166"/>
      <c r="K37" s="120"/>
      <c r="L37" s="299"/>
      <c r="M37" s="299"/>
      <c r="N37" s="299"/>
      <c r="O37" s="299"/>
      <c r="P37" s="299"/>
      <c r="Q37" s="299"/>
      <c r="R37" s="299"/>
      <c r="S37" s="130"/>
      <c r="T37" s="130"/>
      <c r="U37" s="130"/>
      <c r="V37" s="130"/>
      <c r="W37" s="130"/>
      <c r="X37" s="130"/>
      <c r="Y37" s="130"/>
      <c r="Z37" s="130"/>
    </row>
    <row r="38" spans="1:26" s="122" customFormat="1" ht="17.100000000000001" customHeight="1">
      <c r="A38" s="472"/>
      <c r="B38" s="452" t="s">
        <v>13</v>
      </c>
      <c r="C38" s="453"/>
      <c r="D38" s="304">
        <f>IFERROR('Gross Financial Assets'!D38/'Gross Financial Assets'!$D$39*100,"-")</f>
        <v>0.58237759870414474</v>
      </c>
      <c r="E38" s="429">
        <f>IFERROR('Gross Financial Assets'!E38/'Gross Financial Assets'!$E$39*100,"-")</f>
        <v>86.809526596701943</v>
      </c>
      <c r="F38" s="429">
        <f>IFERROR('Gross Financial Assets'!F38/'Gross Financial Assets'!$F$39*100,"-")</f>
        <v>8.8316569176950264</v>
      </c>
      <c r="G38" s="429">
        <f>IFERROR('Gross Financial Assets'!G38/'Gross Financial Assets'!$G$39*100,"-")</f>
        <v>2.9444094790282609</v>
      </c>
      <c r="H38" s="429">
        <f>IFERROR('Gross Financial Assets'!H38/'Gross Financial Assets'!$H$39*100,"-")</f>
        <v>43.121346061884736</v>
      </c>
      <c r="I38" s="429">
        <f>IFERROR('Gross Financial Assets'!I38/'Gross Financial Assets'!$I$39*100,"-")</f>
        <v>0</v>
      </c>
      <c r="J38" s="166"/>
      <c r="K38" s="120"/>
      <c r="L38" s="299"/>
      <c r="M38" s="299"/>
      <c r="N38" s="299"/>
      <c r="O38" s="299"/>
      <c r="P38" s="299"/>
      <c r="Q38" s="299"/>
      <c r="R38" s="299"/>
      <c r="S38" s="130"/>
      <c r="T38" s="130"/>
      <c r="U38" s="130"/>
      <c r="V38" s="130"/>
      <c r="W38" s="130"/>
      <c r="X38" s="130"/>
      <c r="Y38" s="130"/>
      <c r="Z38" s="130"/>
    </row>
    <row r="39" spans="1:26" s="122" customFormat="1" ht="17.100000000000001" customHeight="1">
      <c r="A39" s="301"/>
      <c r="B39" s="452" t="s">
        <v>16</v>
      </c>
      <c r="C39" s="453"/>
      <c r="D39" s="305">
        <f>IFERROR('Gross Financial Assets'!D39/'Gross Financial Assets'!$D$39*100,"-")</f>
        <v>100</v>
      </c>
      <c r="E39" s="305">
        <f>IFERROR('Gross Financial Assets'!E39/'Gross Financial Assets'!$E$39*100,"-")</f>
        <v>100</v>
      </c>
      <c r="F39" s="305">
        <f>IFERROR('Gross Financial Assets'!F39/'Gross Financial Assets'!$F$39*100,"-")</f>
        <v>100</v>
      </c>
      <c r="G39" s="305">
        <f>IFERROR('Gross Financial Assets'!G39/'Gross Financial Assets'!$G$39*100,"-")</f>
        <v>100</v>
      </c>
      <c r="H39" s="305">
        <f>IFERROR('Gross Financial Assets'!H39/'Gross Financial Assets'!$H$39*100,"-")</f>
        <v>100</v>
      </c>
      <c r="I39" s="305">
        <f>IFERROR('Gross Financial Assets'!I39/'Gross Financial Assets'!$I$39*100,"-")</f>
        <v>100</v>
      </c>
      <c r="J39" s="166"/>
      <c r="K39" s="120"/>
      <c r="L39" s="299"/>
      <c r="M39" s="299"/>
      <c r="N39" s="299"/>
      <c r="O39" s="299"/>
      <c r="P39" s="299"/>
      <c r="Q39" s="299"/>
      <c r="R39" s="299"/>
      <c r="S39" s="130"/>
      <c r="T39" s="130"/>
      <c r="U39" s="130"/>
      <c r="V39" s="130"/>
      <c r="W39" s="130"/>
      <c r="X39" s="130"/>
      <c r="Y39" s="130"/>
      <c r="Z39" s="130"/>
    </row>
    <row r="40" spans="1:26" s="157" customFormat="1" ht="18" customHeight="1"/>
    <row r="41" spans="1:26" s="123" customFormat="1" ht="18" customHeight="1">
      <c r="B41" s="191"/>
      <c r="C41" s="162"/>
      <c r="D41" s="464" t="s">
        <v>103</v>
      </c>
      <c r="E41" s="464"/>
      <c r="F41" s="464"/>
      <c r="G41" s="464"/>
      <c r="H41" s="464"/>
      <c r="I41" s="464"/>
      <c r="M41" s="122" t="s">
        <v>107</v>
      </c>
      <c r="N41" s="412">
        <f ca="1">NOW()</f>
        <v>44383.44200451389</v>
      </c>
    </row>
    <row r="42" spans="1:26" ht="18" customHeight="1">
      <c r="A42" s="123"/>
      <c r="B42" s="191"/>
      <c r="C42" s="193"/>
      <c r="D42" s="464" t="s">
        <v>4</v>
      </c>
      <c r="E42" s="464"/>
      <c r="F42" s="464"/>
      <c r="G42" s="464"/>
      <c r="H42" s="464"/>
      <c r="I42" s="464"/>
      <c r="J42" s="298"/>
      <c r="M42" s="122"/>
      <c r="N42" s="122" t="s">
        <v>108</v>
      </c>
    </row>
    <row r="43" spans="1:26" s="122" customFormat="1" ht="20.100000000000001" customHeight="1">
      <c r="A43" s="301"/>
      <c r="B43" s="538" t="s">
        <v>94</v>
      </c>
      <c r="C43" s="538"/>
      <c r="D43" s="194" t="s">
        <v>6</v>
      </c>
      <c r="E43" s="194" t="s">
        <v>7</v>
      </c>
      <c r="F43" s="194" t="s">
        <v>8</v>
      </c>
      <c r="G43" s="194" t="s">
        <v>9</v>
      </c>
      <c r="H43" s="194" t="s">
        <v>10</v>
      </c>
      <c r="I43" s="195" t="s">
        <v>11</v>
      </c>
      <c r="J43" s="302"/>
      <c r="K43" s="120"/>
    </row>
    <row r="44" spans="1:26" s="122" customFormat="1" ht="17.100000000000001" customHeight="1">
      <c r="A44" s="472"/>
      <c r="B44" s="452" t="s">
        <v>6</v>
      </c>
      <c r="C44" s="453"/>
      <c r="D44" s="429">
        <f>IFERROR('Gross Financial Assets'!D44/'Gross Financial Assets'!$D$51*100,"-")</f>
        <v>36.946110673382172</v>
      </c>
      <c r="E44" s="429">
        <f>IFERROR('Gross Financial Assets'!E44/'Gross Financial Assets'!$E$51*100,"-")</f>
        <v>8.3682863066865654</v>
      </c>
      <c r="F44" s="429">
        <f>IFERROR('Gross Financial Assets'!F44/'Gross Financial Assets'!$F$51*100,"-")</f>
        <v>14.441865701904616</v>
      </c>
      <c r="G44" s="429">
        <f>IFERROR('Gross Financial Assets'!G44/'Gross Financial Assets'!$G$51*100,"-")</f>
        <v>18.726484196469205</v>
      </c>
      <c r="H44" s="429">
        <f>IFERROR('Gross Financial Assets'!H44/'Gross Financial Assets'!$H$51*100,"-")</f>
        <v>0</v>
      </c>
      <c r="I44" s="429">
        <f>IFERROR('Gross Financial Assets'!I44/'Gross Financial Assets'!$I$51*100,"-")</f>
        <v>0</v>
      </c>
      <c r="J44" s="166"/>
      <c r="K44" s="120"/>
      <c r="L44" s="299"/>
      <c r="M44" s="299"/>
      <c r="N44" s="299"/>
      <c r="O44" s="299"/>
      <c r="P44" s="299"/>
      <c r="Q44" s="299"/>
      <c r="R44" s="299"/>
      <c r="S44" s="130"/>
      <c r="T44" s="130"/>
      <c r="U44" s="130"/>
      <c r="V44" s="130"/>
      <c r="W44" s="130"/>
      <c r="X44" s="130"/>
      <c r="Y44" s="130"/>
      <c r="Z44" s="130"/>
    </row>
    <row r="45" spans="1:26" s="122" customFormat="1" ht="17.100000000000001" customHeight="1">
      <c r="A45" s="472"/>
      <c r="B45" s="452" t="s">
        <v>7</v>
      </c>
      <c r="C45" s="453"/>
      <c r="D45" s="304">
        <f>IFERROR('Gross Financial Assets'!D45/'Gross Financial Assets'!$D$51*100,"-")</f>
        <v>15.405805849682896</v>
      </c>
      <c r="E45" s="131">
        <f>IFERROR('Gross Financial Assets'!E45/'Gross Financial Assets'!$E$51*100,"-")</f>
        <v>0</v>
      </c>
      <c r="F45" s="304">
        <f>IFERROR('Gross Financial Assets'!F45/'Gross Financial Assets'!$F$51*100,"-")</f>
        <v>13.129360920243263</v>
      </c>
      <c r="G45" s="304">
        <f>IFERROR('Gross Financial Assets'!G45/'Gross Financial Assets'!$G$51*100,"-")</f>
        <v>0.18219941376280224</v>
      </c>
      <c r="H45" s="429">
        <f>IFERROR('Gross Financial Assets'!H45/'Gross Financial Assets'!$H$51*100,"-")</f>
        <v>2.8515536766558925E-2</v>
      </c>
      <c r="I45" s="304">
        <f>IFERROR('Gross Financial Assets'!I45/'Gross Financial Assets'!$I$51*100,"-")</f>
        <v>9.2961459904101567</v>
      </c>
      <c r="J45" s="166"/>
      <c r="K45" s="120"/>
      <c r="L45" s="317"/>
      <c r="M45" s="299"/>
      <c r="N45" s="299"/>
      <c r="O45" s="299"/>
      <c r="P45" s="299"/>
      <c r="Q45" s="299"/>
      <c r="R45" s="299"/>
      <c r="S45" s="130"/>
      <c r="T45" s="130"/>
      <c r="U45" s="130"/>
      <c r="V45" s="130"/>
      <c r="W45" s="130"/>
      <c r="X45" s="130"/>
      <c r="Y45" s="130"/>
      <c r="Z45" s="130"/>
    </row>
    <row r="46" spans="1:26" s="122" customFormat="1" ht="17.100000000000001" customHeight="1">
      <c r="A46" s="472"/>
      <c r="B46" s="452" t="s">
        <v>8</v>
      </c>
      <c r="C46" s="453"/>
      <c r="D46" s="304">
        <f>IFERROR('Gross Financial Assets'!D46/'Gross Financial Assets'!$D$51*100,"-")</f>
        <v>31.244552489122345</v>
      </c>
      <c r="E46" s="429">
        <f>IFERROR('Gross Financial Assets'!E46/'Gross Financial Assets'!$E$51*100,"-")</f>
        <v>1.9913930017562045</v>
      </c>
      <c r="F46" s="429">
        <f>IFERROR('Gross Financial Assets'!F46/'Gross Financial Assets'!$F$51*100,"-")</f>
        <v>6.837281104713977</v>
      </c>
      <c r="G46" s="429">
        <f>IFERROR('Gross Financial Assets'!G46/'Gross Financial Assets'!$G$51*100,"-")</f>
        <v>18.709864905384656</v>
      </c>
      <c r="H46" s="429">
        <f>IFERROR('Gross Financial Assets'!H46/'Gross Financial Assets'!$H$51*100,"-")</f>
        <v>50.164263281683994</v>
      </c>
      <c r="I46" s="429">
        <f>IFERROR('Gross Financial Assets'!I46/'Gross Financial Assets'!$I$51*100,"-")</f>
        <v>60.795239976980589</v>
      </c>
      <c r="J46" s="166"/>
      <c r="L46" s="303"/>
      <c r="M46" s="303"/>
      <c r="N46" s="303"/>
      <c r="O46" s="303"/>
      <c r="P46" s="303"/>
      <c r="Q46" s="303"/>
      <c r="R46" s="303"/>
      <c r="S46" s="130"/>
      <c r="T46" s="130"/>
      <c r="U46" s="130"/>
      <c r="V46" s="130"/>
      <c r="W46" s="130"/>
      <c r="X46" s="130"/>
      <c r="Y46" s="130"/>
      <c r="Z46" s="130"/>
    </row>
    <row r="47" spans="1:26" s="122" customFormat="1" ht="17.100000000000001" customHeight="1">
      <c r="A47" s="472"/>
      <c r="B47" s="452" t="s">
        <v>9</v>
      </c>
      <c r="C47" s="453"/>
      <c r="D47" s="304">
        <f>IFERROR('Gross Financial Assets'!D47/'Gross Financial Assets'!$D$51*100,"-")</f>
        <v>1.3271185832532817</v>
      </c>
      <c r="E47" s="429">
        <f>IFERROR('Gross Financial Assets'!E47/'Gross Financial Assets'!$E$51*100,"-")</f>
        <v>1.64583599907</v>
      </c>
      <c r="F47" s="429">
        <f>IFERROR('Gross Financial Assets'!F47/'Gross Financial Assets'!$F$51*100,"-")</f>
        <v>5.6155657711813207</v>
      </c>
      <c r="G47" s="429">
        <f>IFERROR('Gross Financial Assets'!G47/'Gross Financial Assets'!$G$51*100,"-")</f>
        <v>15.360807391837225</v>
      </c>
      <c r="H47" s="429">
        <f>IFERROR('Gross Financial Assets'!H47/'Gross Financial Assets'!$H$51*100,"-")</f>
        <v>6.6062304318142502</v>
      </c>
      <c r="I47" s="429">
        <f>IFERROR('Gross Financial Assets'!I47/'Gross Financial Assets'!$I$51*100,"-")</f>
        <v>29.908614032609265</v>
      </c>
      <c r="J47" s="166"/>
      <c r="K47" s="120"/>
      <c r="L47" s="299"/>
      <c r="M47" s="299"/>
      <c r="N47" s="299"/>
      <c r="O47" s="299"/>
      <c r="P47" s="299"/>
      <c r="Q47" s="299"/>
      <c r="R47" s="299"/>
      <c r="S47" s="130"/>
      <c r="T47" s="130"/>
      <c r="U47" s="130"/>
      <c r="V47" s="130"/>
      <c r="W47" s="130"/>
      <c r="X47" s="130"/>
      <c r="Y47" s="130"/>
      <c r="Z47" s="130"/>
    </row>
    <row r="48" spans="1:26" s="122" customFormat="1" ht="17.100000000000001" customHeight="1">
      <c r="A48" s="472"/>
      <c r="B48" s="452" t="s">
        <v>10</v>
      </c>
      <c r="C48" s="453"/>
      <c r="D48" s="158">
        <f>IFERROR('Gross Financial Assets'!D48/'Gross Financial Assets'!$D$51*100,"-")</f>
        <v>3.0604065085159102</v>
      </c>
      <c r="E48" s="429">
        <f>IFERROR('Gross Financial Assets'!E48/'Gross Financial Assets'!$E$51*100,"-")</f>
        <v>0.10475571399175443</v>
      </c>
      <c r="F48" s="429">
        <f>IFERROR('Gross Financial Assets'!F48/'Gross Financial Assets'!$F$51*100,"-")</f>
        <v>33.711651727318078</v>
      </c>
      <c r="G48" s="429">
        <f>IFERROR('Gross Financial Assets'!G48/'Gross Financial Assets'!$G$51*100,"-")</f>
        <v>30.574230941601861</v>
      </c>
      <c r="H48" s="429">
        <f>IFERROR('Gross Financial Assets'!H48/'Gross Financial Assets'!$H$51*100,"-")</f>
        <v>0</v>
      </c>
      <c r="I48" s="429">
        <f>IFERROR('Gross Financial Assets'!I48/'Gross Financial Assets'!$I$51*100,"-")</f>
        <v>0</v>
      </c>
      <c r="J48" s="166"/>
      <c r="K48" s="120"/>
      <c r="L48" s="299"/>
      <c r="M48" s="299"/>
      <c r="N48" s="299"/>
      <c r="O48" s="299"/>
      <c r="P48" s="299"/>
      <c r="Q48" s="299"/>
      <c r="R48" s="299"/>
      <c r="S48" s="130"/>
      <c r="T48" s="130"/>
      <c r="U48" s="130"/>
      <c r="V48" s="130"/>
      <c r="W48" s="130"/>
      <c r="X48" s="130"/>
      <c r="Y48" s="130"/>
      <c r="Z48" s="130"/>
    </row>
    <row r="49" spans="1:26" s="122" customFormat="1" ht="17.100000000000001" customHeight="1">
      <c r="A49" s="472"/>
      <c r="B49" s="452" t="s">
        <v>11</v>
      </c>
      <c r="C49" s="453"/>
      <c r="D49" s="304">
        <f>IFERROR('Gross Financial Assets'!D49/'Gross Financial Assets'!$D$51*100,"-")</f>
        <v>11.361817041414405</v>
      </c>
      <c r="E49" s="429">
        <f>IFERROR('Gross Financial Assets'!E49/'Gross Financial Assets'!$E$51*100,"-")</f>
        <v>2.9777356790898313E-3</v>
      </c>
      <c r="F49" s="429">
        <f>IFERROR('Gross Financial Assets'!F49/'Gross Financial Assets'!$F$51*100,"-")</f>
        <v>17.194321717908338</v>
      </c>
      <c r="G49" s="429">
        <f>IFERROR('Gross Financial Assets'!G49/'Gross Financial Assets'!$G$51*100,"-")</f>
        <v>13.345625300055715</v>
      </c>
      <c r="H49" s="429">
        <f>IFERROR('Gross Financial Assets'!H49/'Gross Financial Assets'!$H$51*100,"-")</f>
        <v>0</v>
      </c>
      <c r="I49" s="429">
        <f>IFERROR('Gross Financial Assets'!I49/'Gross Financial Assets'!$I$51*100,"-")</f>
        <v>0</v>
      </c>
      <c r="J49" s="166"/>
      <c r="K49" s="120"/>
      <c r="L49" s="299"/>
      <c r="M49" s="299"/>
      <c r="N49" s="299"/>
      <c r="O49" s="299"/>
      <c r="P49" s="299"/>
      <c r="Q49" s="299"/>
      <c r="R49" s="299"/>
      <c r="S49" s="130"/>
      <c r="T49" s="130"/>
      <c r="U49" s="130"/>
      <c r="V49" s="130"/>
      <c r="W49" s="130"/>
      <c r="X49" s="130"/>
      <c r="Y49" s="130"/>
      <c r="Z49" s="130"/>
    </row>
    <row r="50" spans="1:26" s="122" customFormat="1" ht="17.100000000000001" customHeight="1">
      <c r="A50" s="472"/>
      <c r="B50" s="452" t="s">
        <v>13</v>
      </c>
      <c r="C50" s="453"/>
      <c r="D50" s="304">
        <f>IFERROR('Gross Financial Assets'!D50/'Gross Financial Assets'!$D$51*100,"-")</f>
        <v>0.65418885462898013</v>
      </c>
      <c r="E50" s="429">
        <f>IFERROR('Gross Financial Assets'!E50/'Gross Financial Assets'!$E$51*100,"-")</f>
        <v>87.886751242816388</v>
      </c>
      <c r="F50" s="429">
        <f>IFERROR('Gross Financial Assets'!F50/'Gross Financial Assets'!$F$51*100,"-")</f>
        <v>9.0699530567304016</v>
      </c>
      <c r="G50" s="429">
        <f>IFERROR('Gross Financial Assets'!G50/'Gross Financial Assets'!$G$51*100,"-")</f>
        <v>3.1007878508885303</v>
      </c>
      <c r="H50" s="429">
        <f>IFERROR('Gross Financial Assets'!H50/'Gross Financial Assets'!$H$51*100,"-")</f>
        <v>43.200990749735176</v>
      </c>
      <c r="I50" s="429">
        <f>IFERROR('Gross Financial Assets'!I50/'Gross Financial Assets'!$I$51*100,"-")</f>
        <v>0</v>
      </c>
      <c r="J50" s="166"/>
      <c r="K50" s="120"/>
      <c r="L50" s="299"/>
      <c r="M50" s="299"/>
      <c r="N50" s="299"/>
      <c r="O50" s="299"/>
      <c r="P50" s="299"/>
      <c r="Q50" s="299"/>
      <c r="R50" s="299"/>
      <c r="S50" s="130"/>
      <c r="T50" s="130"/>
      <c r="U50" s="130"/>
      <c r="V50" s="130"/>
      <c r="W50" s="130"/>
      <c r="X50" s="130"/>
      <c r="Y50" s="130"/>
      <c r="Z50" s="130"/>
    </row>
    <row r="51" spans="1:26" s="122" customFormat="1" ht="17.100000000000001" customHeight="1">
      <c r="A51" s="133"/>
      <c r="B51" s="452" t="s">
        <v>16</v>
      </c>
      <c r="C51" s="453"/>
      <c r="D51" s="305">
        <f>IFERROR('Gross Financial Assets'!D51/'Gross Financial Assets'!$D$51*100,"-")</f>
        <v>100</v>
      </c>
      <c r="E51" s="305">
        <f>IFERROR('Gross Financial Assets'!E51/'Gross Financial Assets'!$E$51*100,"-")</f>
        <v>100</v>
      </c>
      <c r="F51" s="305">
        <f>IFERROR('Gross Financial Assets'!F51/'Gross Financial Assets'!$F$51*100,"-")</f>
        <v>100</v>
      </c>
      <c r="G51" s="305">
        <f>IFERROR('Gross Financial Assets'!G51/'Gross Financial Assets'!$G$51*100,"-")</f>
        <v>100</v>
      </c>
      <c r="H51" s="305">
        <f>IFERROR('Gross Financial Assets'!H51/'Gross Financial Assets'!$H$51*100,"-")</f>
        <v>100</v>
      </c>
      <c r="I51" s="305">
        <f>IFERROR('Gross Financial Assets'!I51/'Gross Financial Assets'!$I$51*100,"-")</f>
        <v>100</v>
      </c>
      <c r="J51" s="166"/>
      <c r="K51" s="120"/>
      <c r="L51" s="299"/>
      <c r="M51" s="299"/>
      <c r="N51" s="299"/>
      <c r="O51" s="299"/>
      <c r="P51" s="299"/>
      <c r="Q51" s="299"/>
      <c r="R51" s="299"/>
      <c r="S51" s="130"/>
      <c r="T51" s="130"/>
      <c r="U51" s="130"/>
      <c r="V51" s="130"/>
      <c r="W51" s="130"/>
      <c r="X51" s="130"/>
      <c r="Y51" s="130"/>
      <c r="Z51" s="130"/>
    </row>
    <row r="52" spans="1:26" s="123" customFormat="1"/>
    <row r="53" spans="1:26" ht="18" customHeight="1">
      <c r="A53" s="123"/>
      <c r="B53" s="191"/>
      <c r="C53" s="162"/>
      <c r="D53" s="464" t="s">
        <v>14</v>
      </c>
      <c r="E53" s="464"/>
      <c r="F53" s="464"/>
      <c r="G53" s="464"/>
      <c r="H53" s="464"/>
      <c r="I53" s="464"/>
      <c r="J53" s="298"/>
      <c r="M53" s="122" t="s">
        <v>107</v>
      </c>
      <c r="N53" s="412">
        <f ca="1">NOW()</f>
        <v>44383.44200451389</v>
      </c>
    </row>
    <row r="54" spans="1:26" ht="18" customHeight="1">
      <c r="A54" s="123"/>
      <c r="B54" s="191"/>
      <c r="C54" s="193"/>
      <c r="D54" s="464" t="s">
        <v>4</v>
      </c>
      <c r="E54" s="464"/>
      <c r="F54" s="464"/>
      <c r="G54" s="464"/>
      <c r="H54" s="464"/>
      <c r="I54" s="464"/>
      <c r="J54" s="298"/>
      <c r="M54" s="122"/>
      <c r="N54" s="122" t="s">
        <v>108</v>
      </c>
    </row>
    <row r="55" spans="1:26" ht="20.100000000000001" customHeight="1">
      <c r="A55" s="123"/>
      <c r="B55" s="538" t="s">
        <v>94</v>
      </c>
      <c r="C55" s="538"/>
      <c r="D55" s="194" t="s">
        <v>6</v>
      </c>
      <c r="E55" s="194" t="s">
        <v>7</v>
      </c>
      <c r="F55" s="194" t="s">
        <v>8</v>
      </c>
      <c r="G55" s="194" t="s">
        <v>9</v>
      </c>
      <c r="H55" s="194" t="s">
        <v>10</v>
      </c>
      <c r="I55" s="195" t="s">
        <v>11</v>
      </c>
      <c r="J55" s="302"/>
    </row>
    <row r="56" spans="1:26" s="122" customFormat="1" ht="17.100000000000001" customHeight="1">
      <c r="A56" s="472"/>
      <c r="B56" s="452" t="s">
        <v>6</v>
      </c>
      <c r="C56" s="453"/>
      <c r="D56" s="429">
        <f>IFERROR('Gross Financial Assets'!D56/'Gross Financial Assets'!$D$63*100,"-")</f>
        <v>41.533403473724967</v>
      </c>
      <c r="E56" s="429">
        <f>IFERROR('Gross Financial Assets'!E56/'Gross Financial Assets'!$E$63*100,"-")</f>
        <v>8.4543824428802328</v>
      </c>
      <c r="F56" s="429">
        <f>IFERROR('Gross Financial Assets'!F56/'Gross Financial Assets'!$F$63*100,"-")</f>
        <v>13.799149857254777</v>
      </c>
      <c r="G56" s="429">
        <f>IFERROR('Gross Financial Assets'!G56/'Gross Financial Assets'!$G$63*100,"-")</f>
        <v>18.650524315798851</v>
      </c>
      <c r="H56" s="429">
        <f>IFERROR('Gross Financial Assets'!H56/'Gross Financial Assets'!$H$63*100,"-")</f>
        <v>0</v>
      </c>
      <c r="I56" s="429">
        <f>IFERROR('Gross Financial Assets'!I56/'Gross Financial Assets'!$I$63*100,"-")</f>
        <v>0</v>
      </c>
      <c r="J56" s="166"/>
      <c r="K56" s="120"/>
      <c r="L56" s="299"/>
      <c r="M56" s="299"/>
      <c r="N56" s="299"/>
      <c r="O56" s="299"/>
      <c r="P56" s="299"/>
      <c r="Q56" s="299"/>
      <c r="R56" s="299"/>
      <c r="S56" s="130"/>
      <c r="T56" s="130"/>
      <c r="U56" s="130"/>
      <c r="V56" s="130"/>
      <c r="W56" s="130"/>
      <c r="X56" s="130"/>
      <c r="Y56" s="130"/>
      <c r="Z56" s="130"/>
    </row>
    <row r="57" spans="1:26" s="122" customFormat="1" ht="17.100000000000001" customHeight="1">
      <c r="A57" s="472"/>
      <c r="B57" s="452" t="s">
        <v>7</v>
      </c>
      <c r="C57" s="453"/>
      <c r="D57" s="304">
        <f>IFERROR('Gross Financial Assets'!D57/'Gross Financial Assets'!$D$63*100,"-")</f>
        <v>7.2541373911602314</v>
      </c>
      <c r="E57" s="131">
        <f>IFERROR('Gross Financial Assets'!E57/'Gross Financial Assets'!$E$63*100,"-")</f>
        <v>0</v>
      </c>
      <c r="F57" s="304">
        <f>IFERROR('Gross Financial Assets'!F57/'Gross Financial Assets'!$F$63*100,"-")</f>
        <v>13.871139398780485</v>
      </c>
      <c r="G57" s="304">
        <f>IFERROR('Gross Financial Assets'!G57/'Gross Financial Assets'!$G$63*100,"-")</f>
        <v>0.16408808650124382</v>
      </c>
      <c r="H57" s="429">
        <f>IFERROR('Gross Financial Assets'!H57/'Gross Financial Assets'!$H$63*100,"-")</f>
        <v>2.4157890629774352E-2</v>
      </c>
      <c r="I57" s="304">
        <f>IFERROR('Gross Financial Assets'!I57/'Gross Financial Assets'!$I$63*100,"-")</f>
        <v>10.300776971012796</v>
      </c>
      <c r="J57" s="166"/>
      <c r="K57" s="120"/>
      <c r="L57" s="299"/>
      <c r="M57" s="299"/>
      <c r="N57" s="299"/>
      <c r="O57" s="299"/>
      <c r="P57" s="299"/>
      <c r="Q57" s="299"/>
      <c r="R57" s="299"/>
      <c r="S57" s="130"/>
      <c r="T57" s="130"/>
      <c r="U57" s="130"/>
      <c r="V57" s="130"/>
      <c r="W57" s="130"/>
      <c r="X57" s="130"/>
      <c r="Y57" s="130"/>
      <c r="Z57" s="130"/>
    </row>
    <row r="58" spans="1:26" s="122" customFormat="1" ht="17.100000000000001" customHeight="1">
      <c r="A58" s="472"/>
      <c r="B58" s="452" t="s">
        <v>8</v>
      </c>
      <c r="C58" s="453"/>
      <c r="D58" s="304">
        <f>IFERROR('Gross Financial Assets'!D58/'Gross Financial Assets'!$D$63*100,"-")</f>
        <v>31.61203115102958</v>
      </c>
      <c r="E58" s="429">
        <f>IFERROR('Gross Financial Assets'!E58/'Gross Financial Assets'!$E$63*100,"-")</f>
        <v>1.0244311195861415</v>
      </c>
      <c r="F58" s="429">
        <f>IFERROR('Gross Financial Assets'!F58/'Gross Financial Assets'!$F$63*100,"-")</f>
        <v>6.5939048730486283</v>
      </c>
      <c r="G58" s="429">
        <f>IFERROR('Gross Financial Assets'!G58/'Gross Financial Assets'!$G$63*100,"-")</f>
        <v>18.52367849055128</v>
      </c>
      <c r="H58" s="429">
        <f>IFERROR('Gross Financial Assets'!H58/'Gross Financial Assets'!$H$63*100,"-")</f>
        <v>51.579494465781075</v>
      </c>
      <c r="I58" s="429">
        <f>IFERROR('Gross Financial Assets'!I58/'Gross Financial Assets'!$I$63*100,"-")</f>
        <v>59.176749552307541</v>
      </c>
      <c r="J58" s="166"/>
      <c r="K58" s="120"/>
      <c r="L58" s="299"/>
      <c r="M58" s="299"/>
      <c r="N58" s="299"/>
      <c r="O58" s="299"/>
      <c r="P58" s="299"/>
      <c r="Q58" s="299"/>
      <c r="R58" s="299"/>
      <c r="S58" s="130"/>
      <c r="T58" s="130"/>
      <c r="U58" s="130"/>
      <c r="V58" s="130"/>
      <c r="W58" s="130"/>
      <c r="X58" s="130"/>
      <c r="Y58" s="130"/>
      <c r="Z58" s="130"/>
    </row>
    <row r="59" spans="1:26" s="122" customFormat="1" ht="17.100000000000001" customHeight="1">
      <c r="A59" s="472"/>
      <c r="B59" s="452" t="s">
        <v>9</v>
      </c>
      <c r="C59" s="453"/>
      <c r="D59" s="304">
        <f>IFERROR('Gross Financial Assets'!D59/'Gross Financial Assets'!$D$63*100,"-")</f>
        <v>1.4899120821592862</v>
      </c>
      <c r="E59" s="429">
        <f>IFERROR('Gross Financial Assets'!E59/'Gross Financial Assets'!$E$63*100,"-")</f>
        <v>1.68244524027568</v>
      </c>
      <c r="F59" s="429">
        <f>IFERROR('Gross Financial Assets'!F59/'Gross Financial Assets'!$F$63*100,"-")</f>
        <v>5.7364364632143898</v>
      </c>
      <c r="G59" s="429">
        <f>IFERROR('Gross Financial Assets'!G59/'Gross Financial Assets'!$G$63*100,"-")</f>
        <v>15.203881975110603</v>
      </c>
      <c r="H59" s="429">
        <f>IFERROR('Gross Financial Assets'!H59/'Gross Financial Assets'!$H$63*100,"-")</f>
        <v>6.4157692971704847</v>
      </c>
      <c r="I59" s="429">
        <f>IFERROR('Gross Financial Assets'!I59/'Gross Financial Assets'!$I$63*100,"-")</f>
        <v>29.181477843838376</v>
      </c>
      <c r="J59" s="166"/>
      <c r="K59" s="120"/>
      <c r="L59" s="299"/>
      <c r="M59" s="299"/>
      <c r="N59" s="299"/>
      <c r="O59" s="299"/>
      <c r="P59" s="299"/>
      <c r="Q59" s="299"/>
      <c r="R59" s="299"/>
      <c r="S59" s="130"/>
      <c r="T59" s="130"/>
      <c r="U59" s="130"/>
      <c r="V59" s="130"/>
      <c r="W59" s="130"/>
      <c r="X59" s="130"/>
      <c r="Y59" s="130"/>
      <c r="Z59" s="130"/>
    </row>
    <row r="60" spans="1:26" s="122" customFormat="1" ht="17.100000000000001" customHeight="1">
      <c r="A60" s="472"/>
      <c r="B60" s="452" t="s">
        <v>10</v>
      </c>
      <c r="C60" s="453"/>
      <c r="D60" s="158">
        <f>IFERROR('Gross Financial Assets'!D60/'Gross Financial Assets'!$D$63*100,"-")</f>
        <v>3.6365267594530524</v>
      </c>
      <c r="E60" s="429">
        <f>IFERROR('Gross Financial Assets'!E60/'Gross Financial Assets'!$E$63*100,"-")</f>
        <v>9.1735217171811503E-2</v>
      </c>
      <c r="F60" s="429">
        <f>IFERROR('Gross Financial Assets'!F60/'Gross Financial Assets'!$F$63*100,"-")</f>
        <v>34.160811361516458</v>
      </c>
      <c r="G60" s="429">
        <f>IFERROR('Gross Financial Assets'!G60/'Gross Financial Assets'!$G$63*100,"-")</f>
        <v>30.759892003475326</v>
      </c>
      <c r="H60" s="429">
        <f>IFERROR('Gross Financial Assets'!H60/'Gross Financial Assets'!$H$63*100,"-")</f>
        <v>0.75138111027276322</v>
      </c>
      <c r="I60" s="429">
        <f>IFERROR('Gross Financial Assets'!I60/'Gross Financial Assets'!$I$63*100,"-")</f>
        <v>1.3409956328412771</v>
      </c>
      <c r="J60" s="166"/>
      <c r="L60" s="303"/>
      <c r="M60" s="303"/>
      <c r="N60" s="303"/>
      <c r="O60" s="303"/>
      <c r="P60" s="303"/>
      <c r="Q60" s="303"/>
      <c r="R60" s="303"/>
      <c r="S60" s="130"/>
      <c r="T60" s="130"/>
      <c r="U60" s="130"/>
      <c r="V60" s="130"/>
      <c r="W60" s="130"/>
      <c r="X60" s="130"/>
      <c r="Y60" s="130"/>
      <c r="Z60" s="130"/>
    </row>
    <row r="61" spans="1:26" s="122" customFormat="1" ht="17.100000000000001" customHeight="1">
      <c r="A61" s="472"/>
      <c r="B61" s="452" t="s">
        <v>11</v>
      </c>
      <c r="C61" s="453"/>
      <c r="D61" s="304">
        <f>IFERROR('Gross Financial Assets'!D61/'Gross Financial Assets'!$D$63*100,"-")</f>
        <v>13.718247175349068</v>
      </c>
      <c r="E61" s="429">
        <f>IFERROR('Gross Financial Assets'!E61/'Gross Financial Assets'!$E$63*100,"-")</f>
        <v>1.8239033793266378E-3</v>
      </c>
      <c r="F61" s="429">
        <f>IFERROR('Gross Financial Assets'!F61/'Gross Financial Assets'!$F$63*100,"-")</f>
        <v>17.26169851842797</v>
      </c>
      <c r="G61" s="429">
        <f>IFERROR('Gross Financial Assets'!G61/'Gross Financial Assets'!$G$63*100,"-")</f>
        <v>13.376930668177966</v>
      </c>
      <c r="H61" s="429">
        <f>IFERROR('Gross Financial Assets'!H61/'Gross Financial Assets'!$H$63*100,"-")</f>
        <v>0</v>
      </c>
      <c r="I61" s="429">
        <f>IFERROR('Gross Financial Assets'!I61/'Gross Financial Assets'!$I$63*100,"-")</f>
        <v>0</v>
      </c>
      <c r="J61" s="166"/>
      <c r="K61" s="120"/>
      <c r="L61" s="299"/>
      <c r="M61" s="299"/>
      <c r="N61" s="299"/>
      <c r="O61" s="299"/>
      <c r="P61" s="299"/>
      <c r="Q61" s="299"/>
      <c r="R61" s="299"/>
      <c r="S61" s="130"/>
      <c r="T61" s="130"/>
      <c r="U61" s="130"/>
      <c r="V61" s="130"/>
      <c r="W61" s="130"/>
      <c r="X61" s="130"/>
      <c r="Y61" s="130"/>
      <c r="Z61" s="130"/>
    </row>
    <row r="62" spans="1:26" s="122" customFormat="1" ht="17.100000000000001" customHeight="1">
      <c r="A62" s="472"/>
      <c r="B62" s="452" t="s">
        <v>13</v>
      </c>
      <c r="C62" s="453"/>
      <c r="D62" s="304">
        <f>IFERROR('Gross Financial Assets'!D62/'Gross Financial Assets'!$D$63*100,"-")</f>
        <v>0.75574196712381758</v>
      </c>
      <c r="E62" s="429">
        <f>IFERROR('Gross Financial Assets'!E62/'Gross Financial Assets'!$E$63*100,"-")</f>
        <v>88.745182076706811</v>
      </c>
      <c r="F62" s="429">
        <f>IFERROR('Gross Financial Assets'!F62/'Gross Financial Assets'!$F$63*100,"-")</f>
        <v>8.5768595277572839</v>
      </c>
      <c r="G62" s="429">
        <f>IFERROR('Gross Financial Assets'!G62/'Gross Financial Assets'!$G$63*100,"-")</f>
        <v>3.3210044603847244</v>
      </c>
      <c r="H62" s="429">
        <f>IFERROR('Gross Financial Assets'!H62/'Gross Financial Assets'!$H$63*100,"-")</f>
        <v>41.229197236145914</v>
      </c>
      <c r="I62" s="429">
        <f>IFERROR('Gross Financial Assets'!I62/'Gross Financial Assets'!$I$63*100,"-")</f>
        <v>0</v>
      </c>
      <c r="J62" s="166"/>
      <c r="K62" s="120"/>
      <c r="L62" s="299"/>
      <c r="M62" s="299"/>
      <c r="N62" s="299"/>
      <c r="O62" s="299"/>
      <c r="P62" s="299"/>
      <c r="Q62" s="299"/>
      <c r="R62" s="299"/>
      <c r="S62" s="130"/>
      <c r="T62" s="130"/>
      <c r="U62" s="130"/>
      <c r="V62" s="130"/>
      <c r="W62" s="130"/>
      <c r="X62" s="130"/>
      <c r="Y62" s="130"/>
      <c r="Z62" s="130"/>
    </row>
    <row r="63" spans="1:26" s="122" customFormat="1" ht="17.100000000000001" customHeight="1">
      <c r="A63" s="133"/>
      <c r="B63" s="452" t="s">
        <v>16</v>
      </c>
      <c r="C63" s="453"/>
      <c r="D63" s="305">
        <f>IFERROR('Gross Financial Assets'!D63/'Gross Financial Assets'!$D$63*100,"-")</f>
        <v>100</v>
      </c>
      <c r="E63" s="305">
        <f>IFERROR('Gross Financial Assets'!E63/'Gross Financial Assets'!$E$63*100,"-")</f>
        <v>100</v>
      </c>
      <c r="F63" s="305">
        <f>IFERROR('Gross Financial Assets'!F63/'Gross Financial Assets'!$F$63*100,"-")</f>
        <v>100</v>
      </c>
      <c r="G63" s="305">
        <f>IFERROR('Gross Financial Assets'!G63/'Gross Financial Assets'!$G$63*100,"-")</f>
        <v>100</v>
      </c>
      <c r="H63" s="305">
        <f>IFERROR('Gross Financial Assets'!H63/'Gross Financial Assets'!$H$63*100,"-")</f>
        <v>100</v>
      </c>
      <c r="I63" s="305">
        <f>IFERROR('Gross Financial Assets'!I63/'Gross Financial Assets'!$I$63*100,"-")</f>
        <v>100</v>
      </c>
      <c r="J63" s="166"/>
      <c r="K63" s="120"/>
      <c r="L63" s="299"/>
      <c r="M63" s="299"/>
      <c r="N63" s="299"/>
      <c r="O63" s="299"/>
      <c r="P63" s="299"/>
      <c r="Q63" s="299"/>
      <c r="R63" s="299"/>
      <c r="S63" s="130"/>
      <c r="T63" s="130"/>
      <c r="U63" s="130"/>
      <c r="V63" s="130"/>
      <c r="W63" s="130"/>
      <c r="X63" s="130"/>
      <c r="Y63" s="130"/>
      <c r="Z63" s="130"/>
    </row>
    <row r="64" spans="1:26" s="157" customFormat="1" ht="12.75">
      <c r="A64" s="431"/>
      <c r="B64" s="207"/>
      <c r="C64" s="152"/>
      <c r="D64" s="153"/>
      <c r="E64" s="153"/>
      <c r="F64" s="153"/>
      <c r="G64" s="153"/>
      <c r="H64" s="153"/>
      <c r="I64" s="153"/>
      <c r="J64" s="153"/>
      <c r="L64" s="306"/>
      <c r="M64" s="306"/>
      <c r="N64" s="306"/>
      <c r="O64" s="306"/>
      <c r="P64" s="306"/>
      <c r="Q64" s="306"/>
      <c r="R64" s="306"/>
      <c r="S64" s="156"/>
      <c r="T64" s="156"/>
      <c r="U64" s="156"/>
      <c r="V64" s="156"/>
      <c r="W64" s="156"/>
      <c r="X64" s="156"/>
      <c r="Y64" s="156"/>
      <c r="Z64" s="156"/>
    </row>
    <row r="65" spans="1:27" s="157" customFormat="1">
      <c r="A65" s="431"/>
      <c r="B65" s="191"/>
      <c r="C65" s="162"/>
      <c r="D65" s="464" t="s">
        <v>98</v>
      </c>
      <c r="E65" s="464"/>
      <c r="F65" s="464"/>
      <c r="G65" s="464"/>
      <c r="H65" s="464"/>
      <c r="I65" s="464"/>
      <c r="J65" s="153"/>
      <c r="L65" s="306"/>
      <c r="M65" s="122" t="s">
        <v>107</v>
      </c>
      <c r="N65" s="412">
        <f ca="1">NOW()</f>
        <v>44383.44200451389</v>
      </c>
      <c r="O65" s="306"/>
      <c r="P65" s="306"/>
      <c r="Q65" s="306"/>
      <c r="R65" s="306"/>
      <c r="S65" s="156"/>
      <c r="T65" s="156"/>
      <c r="U65" s="156"/>
      <c r="V65" s="156"/>
      <c r="W65" s="156"/>
      <c r="X65" s="156"/>
      <c r="Y65" s="156"/>
      <c r="Z65" s="156"/>
    </row>
    <row r="66" spans="1:27" ht="18" customHeight="1">
      <c r="A66" s="123"/>
      <c r="B66" s="191"/>
      <c r="C66" s="193"/>
      <c r="D66" s="464" t="s">
        <v>4</v>
      </c>
      <c r="E66" s="464"/>
      <c r="F66" s="464"/>
      <c r="G66" s="464"/>
      <c r="H66" s="464"/>
      <c r="I66" s="464"/>
      <c r="J66" s="298"/>
      <c r="M66" s="122"/>
      <c r="N66" s="122" t="s">
        <v>108</v>
      </c>
    </row>
    <row r="67" spans="1:27" ht="20.100000000000001" customHeight="1">
      <c r="A67" s="123"/>
      <c r="B67" s="538" t="s">
        <v>94</v>
      </c>
      <c r="C67" s="538"/>
      <c r="D67" s="194" t="s">
        <v>6</v>
      </c>
      <c r="E67" s="194" t="s">
        <v>7</v>
      </c>
      <c r="F67" s="194" t="s">
        <v>8</v>
      </c>
      <c r="G67" s="194" t="s">
        <v>9</v>
      </c>
      <c r="H67" s="194" t="s">
        <v>10</v>
      </c>
      <c r="I67" s="195" t="s">
        <v>11</v>
      </c>
      <c r="J67" s="302"/>
    </row>
    <row r="68" spans="1:27" s="122" customFormat="1" ht="17.100000000000001" customHeight="1">
      <c r="A68" s="472"/>
      <c r="B68" s="452" t="s">
        <v>6</v>
      </c>
      <c r="C68" s="453"/>
      <c r="D68" s="429">
        <f>IFERROR('Gross Financial Assets'!D68/'Gross Financial Assets'!$D$75*100,"-")</f>
        <v>34.80566526081315</v>
      </c>
      <c r="E68" s="429">
        <f>IFERROR('Gross Financial Assets'!E68/'Gross Financial Assets'!$E$75*100,"-")</f>
        <v>13.770668635468967</v>
      </c>
      <c r="F68" s="429">
        <f>IFERROR('Gross Financial Assets'!F68/'Gross Financial Assets'!$F$75*100,"-")</f>
        <v>14.759087814282342</v>
      </c>
      <c r="G68" s="429">
        <f>IFERROR('Gross Financial Assets'!G68/'Gross Financial Assets'!$G$75*100,"-")</f>
        <v>19.902285465168205</v>
      </c>
      <c r="H68" s="429">
        <f>IFERROR('Gross Financial Assets'!H68/'Gross Financial Assets'!$H$75*100,"-")</f>
        <v>0</v>
      </c>
      <c r="I68" s="429">
        <f>IFERROR('Gross Financial Assets'!I68/'Gross Financial Assets'!$I$75*100,"-")</f>
        <v>0</v>
      </c>
      <c r="J68" s="166"/>
      <c r="K68" s="120"/>
      <c r="L68" s="299"/>
      <c r="M68" s="299"/>
      <c r="N68" s="299"/>
      <c r="O68" s="299"/>
      <c r="P68" s="299"/>
      <c r="Q68" s="299"/>
      <c r="R68" s="299"/>
      <c r="S68" s="130"/>
      <c r="T68" s="130"/>
      <c r="U68" s="130"/>
      <c r="V68" s="130"/>
      <c r="W68" s="130"/>
      <c r="X68" s="130"/>
      <c r="Y68" s="130"/>
      <c r="Z68" s="130"/>
    </row>
    <row r="69" spans="1:27" s="122" customFormat="1" ht="17.100000000000001" customHeight="1">
      <c r="A69" s="472"/>
      <c r="B69" s="452" t="s">
        <v>7</v>
      </c>
      <c r="C69" s="453"/>
      <c r="D69" s="304">
        <f>IFERROR('Gross Financial Assets'!D69/'Gross Financial Assets'!$D$75*100,"-")</f>
        <v>17.925164759323401</v>
      </c>
      <c r="E69" s="131">
        <f>IFERROR('Gross Financial Assets'!E69/'Gross Financial Assets'!$E$75*100,"-")</f>
        <v>0</v>
      </c>
      <c r="F69" s="304">
        <f>IFERROR('Gross Financial Assets'!F69/'Gross Financial Assets'!$F$75*100,"-")</f>
        <v>12.516651351011468</v>
      </c>
      <c r="G69" s="304">
        <f>IFERROR('Gross Financial Assets'!G69/'Gross Financial Assets'!$G$75*100,"-")</f>
        <v>0.16123212689598321</v>
      </c>
      <c r="H69" s="429">
        <f>IFERROR('Gross Financial Assets'!H69/'Gross Financial Assets'!$H$75*100,"-")</f>
        <v>2.4000914053668936E-2</v>
      </c>
      <c r="I69" s="304">
        <f>IFERROR('Gross Financial Assets'!I69/'Gross Financial Assets'!$I$75*100,"-")</f>
        <v>10.333388454297046</v>
      </c>
      <c r="J69" s="166"/>
      <c r="K69" s="120"/>
      <c r="L69" s="299"/>
      <c r="M69" s="299"/>
      <c r="N69" s="299"/>
      <c r="O69" s="299"/>
      <c r="P69" s="299"/>
      <c r="Q69" s="299"/>
      <c r="R69" s="299"/>
      <c r="S69" s="130"/>
      <c r="T69" s="130"/>
      <c r="U69" s="130"/>
      <c r="V69" s="130"/>
      <c r="W69" s="130"/>
      <c r="X69" s="130"/>
      <c r="Y69" s="130"/>
      <c r="Z69" s="130"/>
    </row>
    <row r="70" spans="1:27" s="122" customFormat="1" ht="17.100000000000001" customHeight="1">
      <c r="A70" s="472"/>
      <c r="B70" s="452" t="s">
        <v>8</v>
      </c>
      <c r="C70" s="453"/>
      <c r="D70" s="304">
        <f>IFERROR('Gross Financial Assets'!D70/'Gross Financial Assets'!$D$75*100,"-")</f>
        <v>30.5687937130173</v>
      </c>
      <c r="E70" s="429">
        <f>IFERROR('Gross Financial Assets'!E70/'Gross Financial Assets'!$E$75*100,"-")</f>
        <v>0.27306457694871861</v>
      </c>
      <c r="F70" s="429">
        <f>IFERROR('Gross Financial Assets'!F70/'Gross Financial Assets'!$F$75*100,"-")</f>
        <v>6.8168071104920704</v>
      </c>
      <c r="G70" s="429">
        <f>IFERROR('Gross Financial Assets'!G70/'Gross Financial Assets'!$G$75*100,"-")</f>
        <v>17.206336214118966</v>
      </c>
      <c r="H70" s="429">
        <f>IFERROR('Gross Financial Assets'!H70/'Gross Financial Assets'!$H$75*100,"-")</f>
        <v>52.841281501685557</v>
      </c>
      <c r="I70" s="429">
        <f>IFERROR('Gross Financial Assets'!I70/'Gross Financial Assets'!$I$75*100,"-")</f>
        <v>57.833906856757032</v>
      </c>
      <c r="J70" s="166"/>
      <c r="K70" s="120"/>
      <c r="L70" s="299"/>
      <c r="M70" s="299"/>
      <c r="N70" s="299"/>
      <c r="O70" s="299"/>
      <c r="P70" s="299"/>
      <c r="Q70" s="299"/>
      <c r="R70" s="299"/>
      <c r="S70" s="130"/>
      <c r="T70" s="130"/>
      <c r="U70" s="130"/>
      <c r="V70" s="130"/>
      <c r="W70" s="130"/>
      <c r="X70" s="130"/>
      <c r="Y70" s="130"/>
      <c r="Z70" s="130"/>
    </row>
    <row r="71" spans="1:27" s="122" customFormat="1" ht="17.100000000000001" customHeight="1">
      <c r="A71" s="472"/>
      <c r="B71" s="452" t="s">
        <v>9</v>
      </c>
      <c r="C71" s="453"/>
      <c r="D71" s="304">
        <f>IFERROR('Gross Financial Assets'!D71/'Gross Financial Assets'!$D$75*100,"-")</f>
        <v>1.1865216096562246</v>
      </c>
      <c r="E71" s="429">
        <f>IFERROR('Gross Financial Assets'!E71/'Gross Financial Assets'!$E$75*100,"-")</f>
        <v>1.621531466900118</v>
      </c>
      <c r="F71" s="429">
        <f>IFERROR('Gross Financial Assets'!F71/'Gross Financial Assets'!$F$75*100,"-")</f>
        <v>5.4280855016093383</v>
      </c>
      <c r="G71" s="429">
        <f>IFERROR('Gross Financial Assets'!G71/'Gross Financial Assets'!$G$75*100,"-")</f>
        <v>15.718537970543844</v>
      </c>
      <c r="H71" s="429">
        <f>IFERROR('Gross Financial Assets'!H71/'Gross Financial Assets'!$H$75*100,"-")</f>
        <v>6.2577110897911377</v>
      </c>
      <c r="I71" s="429">
        <f>IFERROR('Gross Financial Assets'!I71/'Gross Financial Assets'!$I$75*100,"-")</f>
        <v>30.498025991330962</v>
      </c>
      <c r="J71" s="166"/>
      <c r="K71" s="120"/>
      <c r="L71" s="299"/>
      <c r="M71" s="299"/>
      <c r="N71" s="299"/>
      <c r="O71" s="299"/>
      <c r="P71" s="299"/>
      <c r="Q71" s="299"/>
      <c r="R71" s="299"/>
      <c r="S71" s="130"/>
      <c r="T71" s="130"/>
      <c r="U71" s="130"/>
      <c r="V71" s="130"/>
      <c r="W71" s="130"/>
      <c r="X71" s="130"/>
      <c r="Y71" s="130"/>
      <c r="Z71" s="130"/>
    </row>
    <row r="72" spans="1:27" s="122" customFormat="1" ht="17.100000000000001" customHeight="1">
      <c r="A72" s="472"/>
      <c r="B72" s="452" t="s">
        <v>10</v>
      </c>
      <c r="C72" s="453"/>
      <c r="D72" s="158">
        <f>IFERROR('Gross Financial Assets'!D72/'Gross Financial Assets'!$D$75*100,"-")</f>
        <v>3.0071427528187757</v>
      </c>
      <c r="E72" s="429">
        <f>IFERROR('Gross Financial Assets'!E72/'Gross Financial Assets'!$E$75*100,"-")</f>
        <v>8.3424621289680645E-2</v>
      </c>
      <c r="F72" s="429">
        <f>IFERROR('Gross Financial Assets'!F72/'Gross Financial Assets'!$F$75*100,"-")</f>
        <v>34.296470092564761</v>
      </c>
      <c r="G72" s="429">
        <f>IFERROR('Gross Financial Assets'!G72/'Gross Financial Assets'!$G$75*100,"-")</f>
        <v>29.617406856161672</v>
      </c>
      <c r="H72" s="429">
        <f>IFERROR('Gross Financial Assets'!H72/'Gross Financial Assets'!$H$75*100,"-")</f>
        <v>0.67143707530786223</v>
      </c>
      <c r="I72" s="429">
        <f>IFERROR('Gross Financial Assets'!I72/'Gross Financial Assets'!$I$75*100,"-")</f>
        <v>1.3346786976149665</v>
      </c>
      <c r="J72" s="166"/>
      <c r="K72" s="120"/>
      <c r="L72" s="299"/>
      <c r="M72" s="299"/>
      <c r="N72" s="299"/>
      <c r="O72" s="299"/>
      <c r="P72" s="299"/>
      <c r="Q72" s="299"/>
      <c r="R72" s="299"/>
      <c r="S72" s="130"/>
      <c r="T72" s="130"/>
      <c r="U72" s="130"/>
      <c r="V72" s="130"/>
      <c r="W72" s="130"/>
      <c r="X72" s="130"/>
      <c r="Y72" s="130"/>
      <c r="Z72" s="130"/>
    </row>
    <row r="73" spans="1:27" s="122" customFormat="1" ht="17.100000000000001" customHeight="1">
      <c r="A73" s="472"/>
      <c r="B73" s="452" t="s">
        <v>11</v>
      </c>
      <c r="C73" s="453"/>
      <c r="D73" s="304">
        <f>IFERROR('Gross Financial Assets'!D73/'Gross Financial Assets'!$D$75*100,"-")</f>
        <v>11.893226104461178</v>
      </c>
      <c r="E73" s="429">
        <f>IFERROR('Gross Financial Assets'!E73/'Gross Financial Assets'!$E$75*100,"-")</f>
        <v>1.9292920659921189E-3</v>
      </c>
      <c r="F73" s="429">
        <f>IFERROR('Gross Financial Assets'!F73/'Gross Financial Assets'!$F$75*100,"-")</f>
        <v>17.506906587545526</v>
      </c>
      <c r="G73" s="429">
        <f>IFERROR('Gross Financial Assets'!G73/'Gross Financial Assets'!$G$75*100,"-")</f>
        <v>14.384714477432864</v>
      </c>
      <c r="H73" s="429">
        <f>IFERROR('Gross Financial Assets'!H73/'Gross Financial Assets'!$H$75*100,"-")</f>
        <v>0</v>
      </c>
      <c r="I73" s="429">
        <f>IFERROR('Gross Financial Assets'!I73/'Gross Financial Assets'!$I$75*100,"-")</f>
        <v>0</v>
      </c>
      <c r="J73" s="166"/>
      <c r="K73" s="120"/>
      <c r="L73" s="299"/>
      <c r="M73" s="299"/>
      <c r="N73" s="299"/>
      <c r="O73" s="299"/>
      <c r="P73" s="299"/>
      <c r="Q73" s="299"/>
      <c r="R73" s="299"/>
      <c r="S73" s="130"/>
      <c r="T73" s="130"/>
      <c r="U73" s="130"/>
      <c r="V73" s="130"/>
      <c r="W73" s="130"/>
      <c r="X73" s="130"/>
      <c r="Y73" s="130"/>
      <c r="Z73" s="130"/>
    </row>
    <row r="74" spans="1:27" s="122" customFormat="1" ht="17.100000000000001" customHeight="1">
      <c r="A74" s="472"/>
      <c r="B74" s="452" t="s">
        <v>13</v>
      </c>
      <c r="C74" s="453"/>
      <c r="D74" s="304">
        <f>IFERROR('Gross Financial Assets'!D74/'Gross Financial Assets'!$D$75*100,"-")</f>
        <v>0.61348579990996144</v>
      </c>
      <c r="E74" s="429">
        <f>IFERROR('Gross Financial Assets'!E74/'Gross Financial Assets'!$E$75*100,"-")</f>
        <v>84.249381407326524</v>
      </c>
      <c r="F74" s="429">
        <f>IFERROR('Gross Financial Assets'!F74/'Gross Financial Assets'!$F$75*100,"-")</f>
        <v>8.6759915424944847</v>
      </c>
      <c r="G74" s="429">
        <f>IFERROR('Gross Financial Assets'!G74/'Gross Financial Assets'!$G$75*100,"-")</f>
        <v>3.0094868896784486</v>
      </c>
      <c r="H74" s="429">
        <f>IFERROR('Gross Financial Assets'!H74/'Gross Financial Assets'!$H$75*100,"-")</f>
        <v>40.205569419161769</v>
      </c>
      <c r="I74" s="429">
        <f>IFERROR('Gross Financial Assets'!I74/'Gross Financial Assets'!$I$75*100,"-")</f>
        <v>0</v>
      </c>
      <c r="J74" s="166"/>
      <c r="L74" s="303"/>
      <c r="M74" s="303"/>
      <c r="N74" s="303"/>
      <c r="O74" s="303"/>
      <c r="P74" s="303"/>
      <c r="Q74" s="303"/>
      <c r="R74" s="303"/>
      <c r="S74" s="130"/>
      <c r="T74" s="130"/>
      <c r="U74" s="130"/>
      <c r="V74" s="130"/>
      <c r="W74" s="130"/>
      <c r="X74" s="130"/>
      <c r="Y74" s="130"/>
      <c r="Z74" s="130"/>
    </row>
    <row r="75" spans="1:27" s="122" customFormat="1" ht="17.100000000000001" customHeight="1">
      <c r="A75" s="133"/>
      <c r="B75" s="452" t="s">
        <v>16</v>
      </c>
      <c r="C75" s="453"/>
      <c r="D75" s="305">
        <f>IFERROR('Gross Financial Assets'!D75/'Gross Financial Assets'!$D$75*100,"-")</f>
        <v>100</v>
      </c>
      <c r="E75" s="305">
        <f>IFERROR('Gross Financial Assets'!E75/'Gross Financial Assets'!$E$75*100,"-")</f>
        <v>100</v>
      </c>
      <c r="F75" s="305">
        <f>IFERROR('Gross Financial Assets'!F75/'Gross Financial Assets'!$F$75*100,"-")</f>
        <v>100</v>
      </c>
      <c r="G75" s="305">
        <f>IFERROR('Gross Financial Assets'!G75/'Gross Financial Assets'!$G$75*100,"-")</f>
        <v>100</v>
      </c>
      <c r="H75" s="305">
        <f>IFERROR('Gross Financial Assets'!H75/'Gross Financial Assets'!$H$75*100,"-")</f>
        <v>100</v>
      </c>
      <c r="I75" s="305">
        <f>IFERROR('Gross Financial Assets'!I75/'Gross Financial Assets'!$I$75*100,"-")</f>
        <v>100</v>
      </c>
      <c r="J75" s="166"/>
      <c r="K75" s="120"/>
      <c r="L75" s="299"/>
      <c r="M75" s="299"/>
      <c r="N75" s="299"/>
      <c r="O75" s="299"/>
      <c r="P75" s="299"/>
      <c r="Q75" s="299"/>
      <c r="R75" s="299"/>
      <c r="S75" s="130"/>
      <c r="T75" s="130"/>
      <c r="U75" s="130"/>
      <c r="V75" s="130"/>
      <c r="W75" s="130"/>
      <c r="X75" s="130"/>
      <c r="Y75" s="130"/>
      <c r="Z75" s="130"/>
    </row>
    <row r="76" spans="1:27" s="157" customFormat="1" ht="12.75">
      <c r="A76" s="431"/>
      <c r="B76" s="207"/>
      <c r="C76" s="152"/>
      <c r="D76" s="153"/>
      <c r="E76" s="153"/>
      <c r="F76" s="153"/>
      <c r="G76" s="153"/>
      <c r="H76" s="153"/>
      <c r="I76" s="153"/>
      <c r="J76" s="153"/>
      <c r="L76" s="306"/>
      <c r="M76" s="306"/>
      <c r="N76" s="306"/>
      <c r="O76" s="306"/>
      <c r="P76" s="306"/>
      <c r="Q76" s="306"/>
      <c r="R76" s="306"/>
      <c r="S76" s="156"/>
      <c r="T76" s="156"/>
      <c r="U76" s="156"/>
      <c r="V76" s="156"/>
      <c r="W76" s="156"/>
      <c r="X76" s="156"/>
      <c r="Y76" s="156"/>
      <c r="Z76" s="156"/>
    </row>
    <row r="77" spans="1:27" ht="18" customHeight="1">
      <c r="A77" s="123"/>
      <c r="B77" s="191"/>
      <c r="C77" s="162"/>
      <c r="D77" s="464" t="s">
        <v>99</v>
      </c>
      <c r="E77" s="464"/>
      <c r="F77" s="464"/>
      <c r="G77" s="464"/>
      <c r="H77" s="464"/>
      <c r="I77" s="464"/>
      <c r="J77" s="298"/>
      <c r="M77" s="122" t="s">
        <v>107</v>
      </c>
      <c r="N77" s="412">
        <f ca="1">NOW()</f>
        <v>44383.44200451389</v>
      </c>
    </row>
    <row r="78" spans="1:27" ht="18" customHeight="1">
      <c r="A78" s="123"/>
      <c r="B78" s="191"/>
      <c r="C78" s="193"/>
      <c r="D78" s="464" t="s">
        <v>4</v>
      </c>
      <c r="E78" s="464"/>
      <c r="F78" s="464"/>
      <c r="G78" s="464"/>
      <c r="H78" s="464"/>
      <c r="I78" s="464"/>
      <c r="J78" s="298"/>
      <c r="M78" s="122"/>
      <c r="N78" s="122" t="s">
        <v>108</v>
      </c>
    </row>
    <row r="79" spans="1:27" ht="20.100000000000001" customHeight="1">
      <c r="A79" s="123"/>
      <c r="B79" s="538" t="s">
        <v>94</v>
      </c>
      <c r="C79" s="538"/>
      <c r="D79" s="194" t="s">
        <v>6</v>
      </c>
      <c r="E79" s="194" t="s">
        <v>7</v>
      </c>
      <c r="F79" s="194" t="s">
        <v>8</v>
      </c>
      <c r="G79" s="194" t="s">
        <v>9</v>
      </c>
      <c r="H79" s="194" t="s">
        <v>10</v>
      </c>
      <c r="I79" s="195" t="s">
        <v>11</v>
      </c>
      <c r="J79" s="302"/>
      <c r="L79" s="307"/>
      <c r="M79" s="307"/>
      <c r="N79" s="307"/>
      <c r="O79" s="307"/>
      <c r="P79" s="307"/>
      <c r="Q79" s="307"/>
      <c r="R79" s="307"/>
      <c r="S79" s="307"/>
    </row>
    <row r="80" spans="1:27" s="122" customFormat="1" ht="17.100000000000001" customHeight="1">
      <c r="A80" s="472"/>
      <c r="B80" s="452" t="s">
        <v>6</v>
      </c>
      <c r="C80" s="453"/>
      <c r="D80" s="429">
        <f>IFERROR('Gross Financial Assets'!D80/'Gross Financial Assets'!$D$87*100,"-")</f>
        <v>35.753718437859227</v>
      </c>
      <c r="E80" s="429">
        <f>IFERROR('Gross Financial Assets'!E80/'Gross Financial Assets'!$E$87*100,"-")</f>
        <v>22.53697499413132</v>
      </c>
      <c r="F80" s="429">
        <f>IFERROR('Gross Financial Assets'!F80/'Gross Financial Assets'!$F$87*100,"-")</f>
        <v>14.007570151598351</v>
      </c>
      <c r="G80" s="429">
        <f>IFERROR('Gross Financial Assets'!G80/'Gross Financial Assets'!$G$87*100,"-")</f>
        <v>20.615945606514455</v>
      </c>
      <c r="H80" s="429">
        <f>IFERROR('Gross Financial Assets'!H80/'Gross Financial Assets'!$H$87*100,"-")</f>
        <v>0</v>
      </c>
      <c r="I80" s="429">
        <f>IFERROR('Gross Financial Assets'!I80/'Gross Financial Assets'!$I$87*100,"-")</f>
        <v>0</v>
      </c>
      <c r="J80" s="166"/>
      <c r="K80" s="120"/>
      <c r="L80" s="308"/>
      <c r="M80" s="299"/>
      <c r="N80" s="299"/>
      <c r="O80" s="299"/>
      <c r="P80" s="299"/>
      <c r="Q80" s="299"/>
      <c r="R80" s="299"/>
      <c r="S80" s="299"/>
      <c r="U80" s="130"/>
      <c r="V80" s="130"/>
      <c r="W80" s="130"/>
      <c r="X80" s="130"/>
      <c r="Y80" s="130"/>
      <c r="Z80" s="130"/>
      <c r="AA80" s="130"/>
    </row>
    <row r="81" spans="1:37" s="122" customFormat="1" ht="17.100000000000001" customHeight="1">
      <c r="A81" s="472"/>
      <c r="B81" s="452" t="s">
        <v>7</v>
      </c>
      <c r="C81" s="453"/>
      <c r="D81" s="304">
        <f>IFERROR('Gross Financial Assets'!D81/'Gross Financial Assets'!$D$87*100,"-")</f>
        <v>19.265288615589771</v>
      </c>
      <c r="E81" s="131">
        <f>IFERROR('Gross Financial Assets'!E81/'Gross Financial Assets'!$E$87*100,"-")</f>
        <v>0</v>
      </c>
      <c r="F81" s="304">
        <f>IFERROR('Gross Financial Assets'!F81/'Gross Financial Assets'!$F$87*100,"-")</f>
        <v>15.507879943370387</v>
      </c>
      <c r="G81" s="304">
        <f>IFERROR('Gross Financial Assets'!G81/'Gross Financial Assets'!$G$87*100,"-")</f>
        <v>0.21614836684321539</v>
      </c>
      <c r="H81" s="429">
        <f>IFERROR('Gross Financial Assets'!H81/'Gross Financial Assets'!$H$87*100,"-")</f>
        <v>2.3863996112625664E-2</v>
      </c>
      <c r="I81" s="304">
        <f>IFERROR('Gross Financial Assets'!I81/'Gross Financial Assets'!$I$87*100,"-")</f>
        <v>10.794601649256705</v>
      </c>
      <c r="J81" s="166"/>
      <c r="K81" s="120"/>
      <c r="L81" s="308"/>
      <c r="M81" s="299"/>
      <c r="N81" s="299"/>
      <c r="O81" s="299"/>
      <c r="P81" s="299"/>
      <c r="Q81" s="299"/>
      <c r="R81" s="299"/>
      <c r="S81" s="299"/>
      <c r="U81" s="130"/>
      <c r="V81" s="130"/>
      <c r="W81" s="130"/>
      <c r="X81" s="130"/>
      <c r="Y81" s="130"/>
      <c r="Z81" s="130"/>
      <c r="AA81" s="130"/>
    </row>
    <row r="82" spans="1:37" s="122" customFormat="1" ht="17.100000000000001" customHeight="1">
      <c r="A82" s="472"/>
      <c r="B82" s="452" t="s">
        <v>8</v>
      </c>
      <c r="C82" s="453"/>
      <c r="D82" s="304">
        <f>IFERROR('Gross Financial Assets'!D82/'Gross Financial Assets'!$D$87*100,"-")</f>
        <v>28.699042492260489</v>
      </c>
      <c r="E82" s="429">
        <f>IFERROR('Gross Financial Assets'!E82/'Gross Financial Assets'!$E$87*100,"-")</f>
        <v>0.40540313935660033</v>
      </c>
      <c r="F82" s="429">
        <f>IFERROR('Gross Financial Assets'!F82/'Gross Financial Assets'!$F$87*100,"-")</f>
        <v>6.8841792229852956</v>
      </c>
      <c r="G82" s="429">
        <f>IFERROR('Gross Financial Assets'!G82/'Gross Financial Assets'!$G$87*100,"-")</f>
        <v>16.018967459983475</v>
      </c>
      <c r="H82" s="429">
        <f>IFERROR('Gross Financial Assets'!H82/'Gross Financial Assets'!$H$87*100,"-")</f>
        <v>52.788636236870232</v>
      </c>
      <c r="I82" s="429">
        <f>IFERROR('Gross Financial Assets'!I82/'Gross Financial Assets'!$I$87*100,"-")</f>
        <v>57.866244527028208</v>
      </c>
      <c r="J82" s="166"/>
      <c r="K82" s="120"/>
      <c r="L82" s="308"/>
      <c r="M82" s="299"/>
      <c r="N82" s="299"/>
      <c r="O82" s="299"/>
      <c r="P82" s="299"/>
      <c r="Q82" s="299"/>
      <c r="R82" s="299"/>
      <c r="S82" s="299"/>
      <c r="U82" s="130"/>
      <c r="V82" s="130"/>
      <c r="W82" s="130"/>
      <c r="X82" s="130"/>
      <c r="Y82" s="130"/>
      <c r="Z82" s="130"/>
      <c r="AA82" s="130"/>
    </row>
    <row r="83" spans="1:37" s="122" customFormat="1" ht="17.100000000000001" customHeight="1">
      <c r="A83" s="472"/>
      <c r="B83" s="452" t="s">
        <v>9</v>
      </c>
      <c r="C83" s="453"/>
      <c r="D83" s="304">
        <f>IFERROR('Gross Financial Assets'!D83/'Gross Financial Assets'!$D$87*100,"-")</f>
        <v>0.9019186213243644</v>
      </c>
      <c r="E83" s="429">
        <f>IFERROR('Gross Financial Assets'!E83/'Gross Financial Assets'!$E$87*100,"-")</f>
        <v>1.3949358273240728</v>
      </c>
      <c r="F83" s="429">
        <f>IFERROR('Gross Financial Assets'!F83/'Gross Financial Assets'!$F$87*100,"-")</f>
        <v>5.3047722070495524</v>
      </c>
      <c r="G83" s="429">
        <f>IFERROR('Gross Financial Assets'!G83/'Gross Financial Assets'!$G$87*100,"-")</f>
        <v>14.960936940528487</v>
      </c>
      <c r="H83" s="429">
        <f>IFERROR('Gross Financial Assets'!H83/'Gross Financial Assets'!$H$87*100,"-")</f>
        <v>6.18742331658905</v>
      </c>
      <c r="I83" s="429">
        <f>IFERROR('Gross Financial Assets'!I83/'Gross Financial Assets'!$I$87*100,"-")</f>
        <v>30.048536883411447</v>
      </c>
      <c r="J83" s="166"/>
      <c r="K83" s="120"/>
      <c r="L83" s="308"/>
      <c r="M83" s="299"/>
      <c r="N83" s="299"/>
      <c r="O83" s="299"/>
      <c r="P83" s="299"/>
      <c r="Q83" s="299"/>
      <c r="R83" s="299"/>
      <c r="S83" s="299"/>
      <c r="U83" s="130"/>
      <c r="V83" s="130"/>
      <c r="W83" s="130"/>
      <c r="X83" s="130"/>
      <c r="Y83" s="130"/>
      <c r="Z83" s="130"/>
      <c r="AA83" s="130"/>
    </row>
    <row r="84" spans="1:37" s="122" customFormat="1" ht="17.100000000000001" customHeight="1">
      <c r="A84" s="472"/>
      <c r="B84" s="452" t="s">
        <v>10</v>
      </c>
      <c r="C84" s="453"/>
      <c r="D84" s="158">
        <f>IFERROR('Gross Financial Assets'!D84/'Gross Financial Assets'!$D$87*100,"-")</f>
        <v>3.0444865102695897</v>
      </c>
      <c r="E84" s="429">
        <f>IFERROR('Gross Financial Assets'!E84/'Gross Financial Assets'!$E$87*100,"-")</f>
        <v>6.2411615126908487E-2</v>
      </c>
      <c r="F84" s="429">
        <f>IFERROR('Gross Financial Assets'!F84/'Gross Financial Assets'!$F$87*100,"-")</f>
        <v>33.0613331148828</v>
      </c>
      <c r="G84" s="429">
        <f>IFERROR('Gross Financial Assets'!G84/'Gross Financial Assets'!$G$87*100,"-")</f>
        <v>31.295902480423866</v>
      </c>
      <c r="H84" s="429">
        <f>IFERROR('Gross Financial Assets'!H84/'Gross Financial Assets'!$H$87*100,"-")</f>
        <v>0.68441050572850604</v>
      </c>
      <c r="I84" s="429">
        <f>IFERROR('Gross Financial Assets'!I84/'Gross Financial Assets'!$I$87*100,"-")</f>
        <v>1.2906169403036307</v>
      </c>
      <c r="J84" s="166"/>
      <c r="K84" s="309"/>
      <c r="L84" s="308"/>
      <c r="M84" s="299"/>
      <c r="N84" s="299"/>
      <c r="O84" s="299"/>
      <c r="P84" s="299"/>
      <c r="Q84" s="299"/>
      <c r="R84" s="299"/>
      <c r="S84" s="299"/>
      <c r="U84" s="130"/>
      <c r="V84" s="130"/>
      <c r="W84" s="130"/>
      <c r="X84" s="130"/>
      <c r="Y84" s="130"/>
      <c r="Z84" s="130"/>
      <c r="AA84" s="130"/>
    </row>
    <row r="85" spans="1:37" s="122" customFormat="1" ht="17.100000000000001" customHeight="1">
      <c r="A85" s="472"/>
      <c r="B85" s="452" t="s">
        <v>11</v>
      </c>
      <c r="C85" s="453"/>
      <c r="D85" s="304">
        <f>IFERROR('Gross Financial Assets'!D85/'Gross Financial Assets'!$D$87*100,"-")</f>
        <v>11.596916578680162</v>
      </c>
      <c r="E85" s="429">
        <f>IFERROR('Gross Financial Assets'!E85/'Gross Financial Assets'!$E$87*100,"-")</f>
        <v>1.806685843990201E-3</v>
      </c>
      <c r="F85" s="429">
        <f>IFERROR('Gross Financial Assets'!F85/'Gross Financial Assets'!$F$87*100,"-")</f>
        <v>16.794368279559503</v>
      </c>
      <c r="G85" s="429">
        <f>IFERROR('Gross Financial Assets'!G85/'Gross Financial Assets'!$G$87*100,"-")</f>
        <v>14.003028787766558</v>
      </c>
      <c r="H85" s="429">
        <f>IFERROR('Gross Financial Assets'!H85/'Gross Financial Assets'!$H$87*100,"-")</f>
        <v>0</v>
      </c>
      <c r="I85" s="429">
        <f>IFERROR('Gross Financial Assets'!I85/'Gross Financial Assets'!$I$87*100,"-")</f>
        <v>0</v>
      </c>
      <c r="J85" s="166"/>
      <c r="K85" s="120"/>
      <c r="L85" s="308"/>
      <c r="M85" s="299"/>
      <c r="N85" s="299"/>
      <c r="O85" s="299"/>
      <c r="P85" s="299"/>
      <c r="Q85" s="299"/>
      <c r="R85" s="299"/>
      <c r="S85" s="299"/>
      <c r="U85" s="130"/>
      <c r="V85" s="130"/>
      <c r="W85" s="130"/>
      <c r="X85" s="130"/>
      <c r="Y85" s="130"/>
      <c r="Z85" s="130"/>
      <c r="AA85" s="130"/>
    </row>
    <row r="86" spans="1:37" s="122" customFormat="1" ht="17.100000000000001" customHeight="1">
      <c r="A86" s="472"/>
      <c r="B86" s="452" t="s">
        <v>13</v>
      </c>
      <c r="C86" s="453"/>
      <c r="D86" s="304">
        <f>IFERROR('Gross Financial Assets'!D86/'Gross Financial Assets'!$D$87*100,"-")</f>
        <v>0.73862874401640577</v>
      </c>
      <c r="E86" s="429">
        <f>IFERROR('Gross Financial Assets'!E86/'Gross Financial Assets'!$E$87*100,"-")</f>
        <v>75.59846773821711</v>
      </c>
      <c r="F86" s="429">
        <f>IFERROR('Gross Financial Assets'!F86/'Gross Financial Assets'!$F$87*100,"-")</f>
        <v>8.4398970805541182</v>
      </c>
      <c r="G86" s="429">
        <f>IFERROR('Gross Financial Assets'!G86/'Gross Financial Assets'!$G$87*100,"-")</f>
        <v>2.8890703579399397</v>
      </c>
      <c r="H86" s="429">
        <f>IFERROR('Gross Financial Assets'!H86/'Gross Financial Assets'!$H$87*100,"-")</f>
        <v>40.315665944699589</v>
      </c>
      <c r="I86" s="429">
        <f>IFERROR('Gross Financial Assets'!I86/'Gross Financial Assets'!$I$87*100,"-")</f>
        <v>0</v>
      </c>
      <c r="J86" s="166"/>
      <c r="K86" s="120"/>
      <c r="L86" s="308"/>
      <c r="M86" s="299"/>
      <c r="N86" s="299"/>
      <c r="O86" s="299"/>
      <c r="P86" s="299"/>
      <c r="Q86" s="299"/>
      <c r="R86" s="299"/>
      <c r="S86" s="299"/>
      <c r="U86" s="130"/>
      <c r="V86" s="130"/>
      <c r="W86" s="130"/>
      <c r="X86" s="130"/>
      <c r="Y86" s="130"/>
      <c r="Z86" s="130"/>
      <c r="AA86" s="130"/>
    </row>
    <row r="87" spans="1:37" s="122" customFormat="1" ht="17.100000000000001" customHeight="1">
      <c r="A87" s="133"/>
      <c r="B87" s="452" t="s">
        <v>16</v>
      </c>
      <c r="C87" s="453"/>
      <c r="D87" s="305">
        <f>IFERROR('Gross Financial Assets'!D87/'Gross Financial Assets'!$D$87*100,"-")</f>
        <v>100</v>
      </c>
      <c r="E87" s="305">
        <f>IFERROR('Gross Financial Assets'!E87/'Gross Financial Assets'!$E$87*100,"-")</f>
        <v>100</v>
      </c>
      <c r="F87" s="305">
        <f>IFERROR('Gross Financial Assets'!F87/'Gross Financial Assets'!$F$87*100,"-")</f>
        <v>100</v>
      </c>
      <c r="G87" s="305">
        <f>IFERROR('Gross Financial Assets'!G87/'Gross Financial Assets'!$G$87*100,"-")</f>
        <v>100</v>
      </c>
      <c r="H87" s="305">
        <f>IFERROR('Gross Financial Assets'!H87/'Gross Financial Assets'!$H$87*100,"-")</f>
        <v>100</v>
      </c>
      <c r="I87" s="305">
        <f>IFERROR('Gross Financial Assets'!I87/'Gross Financial Assets'!$I$87*100,"-")</f>
        <v>100</v>
      </c>
      <c r="J87" s="166"/>
      <c r="K87" s="120"/>
      <c r="L87" s="308"/>
      <c r="M87" s="299"/>
      <c r="N87" s="299"/>
      <c r="O87" s="299"/>
      <c r="P87" s="299"/>
      <c r="Q87" s="299"/>
      <c r="R87" s="299"/>
      <c r="S87" s="299"/>
      <c r="U87" s="130"/>
      <c r="V87" s="130"/>
      <c r="W87" s="130"/>
      <c r="X87" s="130"/>
      <c r="Y87" s="130"/>
      <c r="Z87" s="130"/>
      <c r="AA87" s="130"/>
    </row>
    <row r="88" spans="1:37" s="157" customFormat="1" ht="12.75">
      <c r="A88" s="431"/>
      <c r="B88" s="310"/>
      <c r="C88" s="152"/>
      <c r="D88" s="153"/>
      <c r="E88" s="153"/>
      <c r="F88" s="153"/>
      <c r="G88" s="153"/>
      <c r="H88" s="153"/>
      <c r="I88" s="153"/>
      <c r="J88" s="153"/>
      <c r="L88" s="306"/>
      <c r="M88" s="306"/>
      <c r="N88" s="306"/>
      <c r="O88" s="306"/>
      <c r="P88" s="306"/>
      <c r="Q88" s="306"/>
      <c r="R88" s="306"/>
      <c r="S88" s="156"/>
      <c r="T88" s="156"/>
      <c r="U88" s="156"/>
      <c r="V88" s="156"/>
      <c r="W88" s="156"/>
      <c r="X88" s="156"/>
      <c r="Y88" s="156"/>
      <c r="Z88" s="156"/>
    </row>
    <row r="89" spans="1:37" ht="18" customHeight="1">
      <c r="A89" s="123"/>
      <c r="B89" s="191"/>
      <c r="C89" s="162"/>
      <c r="D89" s="464" t="s">
        <v>100</v>
      </c>
      <c r="E89" s="464"/>
      <c r="F89" s="464"/>
      <c r="G89" s="464"/>
      <c r="H89" s="464"/>
      <c r="I89" s="464"/>
      <c r="J89" s="193"/>
      <c r="M89" s="122" t="s">
        <v>107</v>
      </c>
      <c r="N89" s="412">
        <f ca="1">NOW()</f>
        <v>44383.44200451389</v>
      </c>
    </row>
    <row r="90" spans="1:37" ht="18" customHeight="1">
      <c r="A90" s="123"/>
      <c r="B90" s="191"/>
      <c r="C90" s="193"/>
      <c r="D90" s="464" t="s">
        <v>4</v>
      </c>
      <c r="E90" s="464"/>
      <c r="F90" s="464"/>
      <c r="G90" s="464"/>
      <c r="H90" s="464"/>
      <c r="I90" s="464"/>
      <c r="J90" s="193"/>
      <c r="M90" s="122"/>
      <c r="N90" s="122" t="s">
        <v>108</v>
      </c>
    </row>
    <row r="91" spans="1:37" ht="20.100000000000001" customHeight="1">
      <c r="A91" s="123"/>
      <c r="B91" s="538" t="s">
        <v>94</v>
      </c>
      <c r="C91" s="538"/>
      <c r="D91" s="194" t="s">
        <v>6</v>
      </c>
      <c r="E91" s="194" t="s">
        <v>7</v>
      </c>
      <c r="F91" s="194" t="s">
        <v>8</v>
      </c>
      <c r="G91" s="194" t="s">
        <v>9</v>
      </c>
      <c r="H91" s="194" t="s">
        <v>10</v>
      </c>
      <c r="I91" s="195" t="s">
        <v>11</v>
      </c>
      <c r="J91" s="311"/>
      <c r="L91" s="307"/>
      <c r="M91" s="307"/>
      <c r="N91" s="307"/>
      <c r="O91" s="307"/>
      <c r="P91" s="307"/>
      <c r="Q91" s="307"/>
      <c r="R91" s="307"/>
      <c r="S91" s="307"/>
    </row>
    <row r="92" spans="1:37" s="122" customFormat="1" ht="17.100000000000001" customHeight="1">
      <c r="A92" s="472"/>
      <c r="B92" s="452" t="s">
        <v>6</v>
      </c>
      <c r="C92" s="453"/>
      <c r="D92" s="429">
        <f>IFERROR('Gross Financial Assets'!D92/'Gross Financial Assets'!$D$99*100,"-")</f>
        <v>35.447796963201448</v>
      </c>
      <c r="E92" s="429">
        <f>IFERROR('Gross Financial Assets'!E92/'Gross Financial Assets'!$E$99*100,"-")</f>
        <v>23.089513576311404</v>
      </c>
      <c r="F92" s="429">
        <f>IFERROR('Gross Financial Assets'!F92/'Gross Financial Assets'!$F$99*100,"-")</f>
        <v>14.385948313058972</v>
      </c>
      <c r="G92" s="429">
        <f>IFERROR('Gross Financial Assets'!G92/'Gross Financial Assets'!$G$99*100,"-")</f>
        <v>20.860448655958606</v>
      </c>
      <c r="H92" s="429">
        <f>IFERROR('Gross Financial Assets'!H92/'Gross Financial Assets'!$H$99*100,"-")</f>
        <v>0</v>
      </c>
      <c r="I92" s="429">
        <f>IFERROR('Gross Financial Assets'!I92/'Gross Financial Assets'!$I$99*100,"-")</f>
        <v>0</v>
      </c>
      <c r="J92" s="166"/>
      <c r="K92" s="120"/>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row>
    <row r="93" spans="1:37" s="122" customFormat="1" ht="17.100000000000001" customHeight="1">
      <c r="A93" s="472"/>
      <c r="B93" s="452" t="s">
        <v>7</v>
      </c>
      <c r="C93" s="453"/>
      <c r="D93" s="304">
        <f>IFERROR('Gross Financial Assets'!D93/'Gross Financial Assets'!$D$99*100,"-")</f>
        <v>19.830854184462694</v>
      </c>
      <c r="E93" s="131">
        <f>IFERROR('Gross Financial Assets'!E93/'Gross Financial Assets'!$E$99*100,"-")</f>
        <v>0</v>
      </c>
      <c r="F93" s="304">
        <f>IFERROR('Gross Financial Assets'!F93/'Gross Financial Assets'!$F$99*100,"-")</f>
        <v>16.157730657632452</v>
      </c>
      <c r="G93" s="304">
        <f>IFERROR('Gross Financial Assets'!G93/'Gross Financial Assets'!$G$99*100,"-")</f>
        <v>0.19274773630605244</v>
      </c>
      <c r="H93" s="429">
        <f>IFERROR('Gross Financial Assets'!H93/'Gross Financial Assets'!$H$99*100,"-")</f>
        <v>2.3815192940782947E-2</v>
      </c>
      <c r="I93" s="304">
        <f>IFERROR('Gross Financial Assets'!I93/'Gross Financial Assets'!$I$99*100,"-")</f>
        <v>10.695938887355254</v>
      </c>
      <c r="J93" s="166"/>
      <c r="K93" s="120"/>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row>
    <row r="94" spans="1:37" s="122" customFormat="1" ht="17.100000000000001" customHeight="1">
      <c r="A94" s="472"/>
      <c r="B94" s="452" t="s">
        <v>8</v>
      </c>
      <c r="C94" s="453"/>
      <c r="D94" s="304">
        <f>IFERROR('Gross Financial Assets'!D94/'Gross Financial Assets'!$D$99*100,"-")</f>
        <v>28.112106374782762</v>
      </c>
      <c r="E94" s="429">
        <f>IFERROR('Gross Financial Assets'!E94/'Gross Financial Assets'!$E$99*100,"-")</f>
        <v>0.26893356396636003</v>
      </c>
      <c r="F94" s="429">
        <f>IFERROR('Gross Financial Assets'!F94/'Gross Financial Assets'!$F$99*100,"-")</f>
        <v>7.4988627628458371</v>
      </c>
      <c r="G94" s="429">
        <f>IFERROR('Gross Financial Assets'!G94/'Gross Financial Assets'!$G$99*100,"-")</f>
        <v>15.286868843804299</v>
      </c>
      <c r="H94" s="429">
        <f>IFERROR('Gross Financial Assets'!H94/'Gross Financial Assets'!$H$99*100,"-")</f>
        <v>53.378926124413042</v>
      </c>
      <c r="I94" s="429">
        <f>IFERROR('Gross Financial Assets'!I94/'Gross Financial Assets'!$I$99*100,"-")</f>
        <v>57.657326810190476</v>
      </c>
      <c r="J94" s="166"/>
      <c r="K94" s="120"/>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row>
    <row r="95" spans="1:37" s="122" customFormat="1" ht="17.100000000000001" customHeight="1">
      <c r="A95" s="472"/>
      <c r="B95" s="452" t="s">
        <v>9</v>
      </c>
      <c r="C95" s="453"/>
      <c r="D95" s="304">
        <f>IFERROR('Gross Financial Assets'!D95/'Gross Financial Assets'!$D$99*100,"-")</f>
        <v>0.86875503651216901</v>
      </c>
      <c r="E95" s="429">
        <f>IFERROR('Gross Financial Assets'!E95/'Gross Financial Assets'!$E$99*100,"-")</f>
        <v>1.3206921465577037</v>
      </c>
      <c r="F95" s="429">
        <f>IFERROR('Gross Financial Assets'!F95/'Gross Financial Assets'!$F$99*100,"-")</f>
        <v>5.300183488958913</v>
      </c>
      <c r="G95" s="429">
        <f>IFERROR('Gross Financial Assets'!G95/'Gross Financial Assets'!$G$99*100,"-")</f>
        <v>15.069198210197213</v>
      </c>
      <c r="H95" s="429">
        <f>IFERROR('Gross Financial Assets'!H95/'Gross Financial Assets'!$H$99*100,"-")</f>
        <v>6.0954993972856606</v>
      </c>
      <c r="I95" s="429">
        <f>IFERROR('Gross Financial Assets'!I95/'Gross Financial Assets'!$I$99*100,"-")</f>
        <v>30.325698903961072</v>
      </c>
      <c r="J95" s="166"/>
      <c r="K95" s="120"/>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row>
    <row r="96" spans="1:37" s="122" customFormat="1" ht="17.100000000000001" customHeight="1">
      <c r="A96" s="472"/>
      <c r="B96" s="452" t="s">
        <v>10</v>
      </c>
      <c r="C96" s="453"/>
      <c r="D96" s="158">
        <f>IFERROR('Gross Financial Assets'!D96/'Gross Financial Assets'!$D$99*100,"-")</f>
        <v>2.9806772330434157</v>
      </c>
      <c r="E96" s="429">
        <f>IFERROR('Gross Financial Assets'!E96/'Gross Financial Assets'!$E$99*100,"-")</f>
        <v>6.6568285952587708E-2</v>
      </c>
      <c r="F96" s="429">
        <f>IFERROR('Gross Financial Assets'!F96/'Gross Financial Assets'!$F$99*100,"-")</f>
        <v>31.708782606273289</v>
      </c>
      <c r="G96" s="429">
        <f>IFERROR('Gross Financial Assets'!G96/'Gross Financial Assets'!$G$99*100,"-")</f>
        <v>31.009028582698591</v>
      </c>
      <c r="H96" s="429">
        <f>IFERROR('Gross Financial Assets'!H96/'Gross Financial Assets'!$H$99*100,"-")</f>
        <v>0.74729239574626016</v>
      </c>
      <c r="I96" s="429">
        <f>IFERROR('Gross Financial Assets'!I96/'Gross Financial Assets'!$I$99*100,"-")</f>
        <v>1.3210353984932039</v>
      </c>
      <c r="J96" s="166"/>
      <c r="K96" s="309"/>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row>
    <row r="97" spans="1:37" s="122" customFormat="1" ht="17.100000000000001" customHeight="1">
      <c r="A97" s="472"/>
      <c r="B97" s="452" t="s">
        <v>11</v>
      </c>
      <c r="C97" s="453"/>
      <c r="D97" s="304">
        <f>IFERROR('Gross Financial Assets'!D97/'Gross Financial Assets'!$D$99*100,"-")</f>
        <v>12.052018842890467</v>
      </c>
      <c r="E97" s="429">
        <f>IFERROR('Gross Financial Assets'!E97/'Gross Financial Assets'!$E$99*100,"-")</f>
        <v>1.6754336811130857E-3</v>
      </c>
      <c r="F97" s="429">
        <f>IFERROR('Gross Financial Assets'!F97/'Gross Financial Assets'!$F$99*100,"-")</f>
        <v>16.094855726110456</v>
      </c>
      <c r="G97" s="429">
        <f>IFERROR('Gross Financial Assets'!G97/'Gross Financial Assets'!$G$99*100,"-")</f>
        <v>14.252596594416378</v>
      </c>
      <c r="H97" s="429">
        <f>IFERROR('Gross Financial Assets'!H97/'Gross Financial Assets'!$H$99*100,"-")</f>
        <v>0</v>
      </c>
      <c r="I97" s="429">
        <f>IFERROR('Gross Financial Assets'!I97/'Gross Financial Assets'!$I$99*100,"-")</f>
        <v>0</v>
      </c>
      <c r="J97" s="166"/>
      <c r="K97" s="120"/>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row>
    <row r="98" spans="1:37" s="122" customFormat="1" ht="17.100000000000001" customHeight="1">
      <c r="A98" s="472"/>
      <c r="B98" s="452" t="s">
        <v>13</v>
      </c>
      <c r="C98" s="453"/>
      <c r="D98" s="304">
        <f>IFERROR('Gross Financial Assets'!D98/'Gross Financial Assets'!$D$99*100,"-")</f>
        <v>0.70779136510701346</v>
      </c>
      <c r="E98" s="429">
        <f>IFERROR('Gross Financial Assets'!E98/'Gross Financial Assets'!$E$99*100,"-")</f>
        <v>75.252616993530822</v>
      </c>
      <c r="F98" s="429">
        <f>IFERROR('Gross Financial Assets'!F98/'Gross Financial Assets'!$F$99*100,"-")</f>
        <v>8.8536364451200757</v>
      </c>
      <c r="G98" s="429">
        <f>IFERROR('Gross Financial Assets'!G98/'Gross Financial Assets'!$G$99*100,"-")</f>
        <v>3.3291113766188567</v>
      </c>
      <c r="H98" s="429">
        <f>IFERROR('Gross Financial Assets'!H98/'Gross Financial Assets'!$H$99*100,"-")</f>
        <v>39.754466889614271</v>
      </c>
      <c r="I98" s="429">
        <f>IFERROR('Gross Financial Assets'!I98/'Gross Financial Assets'!$I$99*100,"-")</f>
        <v>0</v>
      </c>
      <c r="J98" s="166"/>
      <c r="K98" s="120"/>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row>
    <row r="99" spans="1:37" s="122" customFormat="1" ht="17.100000000000001" customHeight="1">
      <c r="A99" s="133"/>
      <c r="B99" s="452" t="s">
        <v>16</v>
      </c>
      <c r="C99" s="453"/>
      <c r="D99" s="305">
        <f>IFERROR('Gross Financial Assets'!D99/'Gross Financial Assets'!$D$99*100,"-")</f>
        <v>100</v>
      </c>
      <c r="E99" s="305">
        <f>IFERROR('Gross Financial Assets'!E99/'Gross Financial Assets'!$E$99*100,"-")</f>
        <v>100</v>
      </c>
      <c r="F99" s="305">
        <f>IFERROR('Gross Financial Assets'!F99/'Gross Financial Assets'!$F$99*100,"-")</f>
        <v>100</v>
      </c>
      <c r="G99" s="305">
        <f>IFERROR('Gross Financial Assets'!G99/'Gross Financial Assets'!$G$99*100,"-")</f>
        <v>100</v>
      </c>
      <c r="H99" s="305">
        <f>IFERROR('Gross Financial Assets'!H99/'Gross Financial Assets'!$H$99*100,"-")</f>
        <v>100</v>
      </c>
      <c r="I99" s="305">
        <f>IFERROR('Gross Financial Assets'!I99/'Gross Financial Assets'!$I$99*100,"-")</f>
        <v>100</v>
      </c>
      <c r="J99" s="166"/>
      <c r="K99" s="120"/>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row>
    <row r="100" spans="1:37" s="157" customFormat="1" ht="12.75">
      <c r="A100" s="431"/>
      <c r="B100" s="310"/>
      <c r="C100" s="152"/>
      <c r="D100" s="153"/>
      <c r="E100" s="153"/>
      <c r="F100" s="153"/>
      <c r="G100" s="153"/>
      <c r="H100" s="153"/>
      <c r="I100" s="153"/>
      <c r="J100" s="153"/>
      <c r="L100" s="306"/>
      <c r="M100" s="306"/>
      <c r="N100" s="306"/>
      <c r="O100" s="306"/>
      <c r="P100" s="306"/>
      <c r="Q100" s="306"/>
      <c r="R100" s="306"/>
      <c r="S100" s="156"/>
      <c r="T100" s="156"/>
      <c r="U100" s="156"/>
      <c r="V100" s="156"/>
      <c r="W100" s="156"/>
      <c r="X100" s="156"/>
      <c r="Y100" s="156"/>
      <c r="Z100" s="156"/>
    </row>
    <row r="101" spans="1:37" ht="18" customHeight="1">
      <c r="A101" s="123"/>
      <c r="B101" s="191"/>
      <c r="C101" s="162"/>
      <c r="D101" s="464" t="s">
        <v>15</v>
      </c>
      <c r="E101" s="464"/>
      <c r="F101" s="464"/>
      <c r="G101" s="464"/>
      <c r="H101" s="464"/>
      <c r="I101" s="464"/>
      <c r="J101" s="193"/>
      <c r="M101" s="122" t="s">
        <v>107</v>
      </c>
      <c r="N101" s="412">
        <f ca="1">NOW()</f>
        <v>44383.44200451389</v>
      </c>
    </row>
    <row r="102" spans="1:37" ht="18" customHeight="1">
      <c r="A102" s="123"/>
      <c r="B102" s="191"/>
      <c r="C102" s="193"/>
      <c r="D102" s="464" t="s">
        <v>4</v>
      </c>
      <c r="E102" s="464"/>
      <c r="F102" s="464"/>
      <c r="G102" s="464"/>
      <c r="H102" s="464"/>
      <c r="I102" s="464"/>
      <c r="J102" s="193"/>
      <c r="M102" s="122"/>
      <c r="N102" s="122" t="s">
        <v>108</v>
      </c>
    </row>
    <row r="103" spans="1:37" ht="20.100000000000001" customHeight="1">
      <c r="A103" s="123"/>
      <c r="B103" s="538" t="s">
        <v>94</v>
      </c>
      <c r="C103" s="538"/>
      <c r="D103" s="194" t="s">
        <v>6</v>
      </c>
      <c r="E103" s="194" t="s">
        <v>7</v>
      </c>
      <c r="F103" s="194" t="s">
        <v>8</v>
      </c>
      <c r="G103" s="194" t="s">
        <v>9</v>
      </c>
      <c r="H103" s="194" t="s">
        <v>10</v>
      </c>
      <c r="I103" s="195" t="s">
        <v>11</v>
      </c>
      <c r="J103" s="311"/>
      <c r="L103" s="307"/>
      <c r="M103" s="307"/>
      <c r="N103" s="307"/>
      <c r="O103" s="307"/>
      <c r="P103" s="307"/>
      <c r="Q103" s="307"/>
      <c r="R103" s="307"/>
      <c r="S103" s="307"/>
    </row>
    <row r="104" spans="1:37" s="122" customFormat="1" ht="17.100000000000001" customHeight="1">
      <c r="A104" s="472"/>
      <c r="B104" s="452" t="s">
        <v>6</v>
      </c>
      <c r="C104" s="453"/>
      <c r="D104" s="429">
        <f>IFERROR('Gross Financial Assets'!D104/'Gross Financial Assets'!$D$111*100,"-")</f>
        <v>36.931764956872058</v>
      </c>
      <c r="E104" s="429">
        <f>IFERROR('Gross Financial Assets'!E104/'Gross Financial Assets'!$E$111*100,"-")</f>
        <v>22.515192029528048</v>
      </c>
      <c r="F104" s="429">
        <f>IFERROR('Gross Financial Assets'!F104/'Gross Financial Assets'!$F$111*100,"-")</f>
        <v>14.575856964927885</v>
      </c>
      <c r="G104" s="429">
        <f>IFERROR('Gross Financial Assets'!G104/'Gross Financial Assets'!$G$111*100,"-")</f>
        <v>19.461959434085145</v>
      </c>
      <c r="H104" s="429">
        <f>IFERROR('Gross Financial Assets'!H104/'Gross Financial Assets'!$H$111*100,"-")</f>
        <v>0</v>
      </c>
      <c r="I104" s="429">
        <f>IFERROR('Gross Financial Assets'!I104/'Gross Financial Assets'!$I$111*100,"-")</f>
        <v>0</v>
      </c>
      <c r="J104" s="166"/>
      <c r="K104" s="120"/>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row>
    <row r="105" spans="1:37" s="122" customFormat="1" ht="17.100000000000001" customHeight="1">
      <c r="A105" s="472"/>
      <c r="B105" s="452" t="s">
        <v>7</v>
      </c>
      <c r="C105" s="453"/>
      <c r="D105" s="304">
        <f>IFERROR('Gross Financial Assets'!D105/'Gross Financial Assets'!$D$111*100,"-")</f>
        <v>18.094726026865718</v>
      </c>
      <c r="E105" s="131">
        <f>IFERROR('Gross Financial Assets'!E105/'Gross Financial Assets'!$E$111*100,"-")</f>
        <v>0</v>
      </c>
      <c r="F105" s="304">
        <f>IFERROR('Gross Financial Assets'!F105/'Gross Financial Assets'!$F$111*100,"-")</f>
        <v>17.100934177788567</v>
      </c>
      <c r="G105" s="304">
        <f>IFERROR('Gross Financial Assets'!G105/'Gross Financial Assets'!$G$111*100,"-")</f>
        <v>0.16820868856567758</v>
      </c>
      <c r="H105" s="429">
        <f>IFERROR('Gross Financial Assets'!H105/'Gross Financial Assets'!$H$111*100,"-")</f>
        <v>2.1561376222948351E-2</v>
      </c>
      <c r="I105" s="304">
        <f>IFERROR('Gross Financial Assets'!I105/'Gross Financial Assets'!$I$111*100,"-")</f>
        <v>11.539994098186639</v>
      </c>
      <c r="J105" s="166"/>
      <c r="K105" s="120"/>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row>
    <row r="106" spans="1:37" s="122" customFormat="1" ht="17.100000000000001" customHeight="1">
      <c r="A106" s="472"/>
      <c r="B106" s="452" t="s">
        <v>8</v>
      </c>
      <c r="C106" s="453"/>
      <c r="D106" s="304">
        <f>IFERROR('Gross Financial Assets'!D106/'Gross Financial Assets'!$D$111*100,"-")</f>
        <v>27.98018909257372</v>
      </c>
      <c r="E106" s="429">
        <f>IFERROR('Gross Financial Assets'!E106/'Gross Financial Assets'!$E$111*100,"-")</f>
        <v>0.16818898663652221</v>
      </c>
      <c r="F106" s="429">
        <f>IFERROR('Gross Financial Assets'!F106/'Gross Financial Assets'!$F$111*100,"-")</f>
        <v>7.8509891157899592</v>
      </c>
      <c r="G106" s="429">
        <f>IFERROR('Gross Financial Assets'!G106/'Gross Financial Assets'!$G$111*100,"-")</f>
        <v>15.463947695887009</v>
      </c>
      <c r="H106" s="429">
        <f>IFERROR('Gross Financial Assets'!H106/'Gross Financial Assets'!$H$111*100,"-")</f>
        <v>53.020892571330648</v>
      </c>
      <c r="I106" s="429">
        <f>IFERROR('Gross Financial Assets'!I106/'Gross Financial Assets'!$I$111*100,"-")</f>
        <v>56.966889570481413</v>
      </c>
      <c r="J106" s="166"/>
      <c r="K106" s="120"/>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row>
    <row r="107" spans="1:37" s="122" customFormat="1" ht="17.100000000000001" customHeight="1">
      <c r="A107" s="472"/>
      <c r="B107" s="452" t="s">
        <v>9</v>
      </c>
      <c r="C107" s="453"/>
      <c r="D107" s="304">
        <f>IFERROR('Gross Financial Assets'!D107/'Gross Financial Assets'!$D$111*100,"-")</f>
        <v>0.91245935937188605</v>
      </c>
      <c r="E107" s="429">
        <f>IFERROR('Gross Financial Assets'!E107/'Gross Financial Assets'!$E$111*100,"-")</f>
        <v>0.90961932727483386</v>
      </c>
      <c r="F107" s="429">
        <f>IFERROR('Gross Financial Assets'!F107/'Gross Financial Assets'!$F$111*100,"-")</f>
        <v>5.0269828059600572</v>
      </c>
      <c r="G107" s="429">
        <f>IFERROR('Gross Financial Assets'!G107/'Gross Financial Assets'!$G$111*100,"-")</f>
        <v>15.290931216906124</v>
      </c>
      <c r="H107" s="429">
        <f>IFERROR('Gross Financial Assets'!H107/'Gross Financial Assets'!$H$111*100,"-")</f>
        <v>5.9853687698235456</v>
      </c>
      <c r="I107" s="429">
        <f>IFERROR('Gross Financial Assets'!I107/'Gross Financial Assets'!$I$111*100,"-")</f>
        <v>30.226831846152034</v>
      </c>
      <c r="J107" s="166"/>
      <c r="K107" s="120"/>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row>
    <row r="108" spans="1:37" s="122" customFormat="1" ht="17.100000000000001" customHeight="1">
      <c r="A108" s="472"/>
      <c r="B108" s="452" t="s">
        <v>10</v>
      </c>
      <c r="C108" s="453"/>
      <c r="D108" s="158">
        <f>IFERROR('Gross Financial Assets'!D108/'Gross Financial Assets'!$D$111*100,"-")</f>
        <v>2.9769677757952464</v>
      </c>
      <c r="E108" s="429">
        <f>IFERROR('Gross Financial Assets'!E108/'Gross Financial Assets'!$E$111*100,"-")</f>
        <v>6.2800129177142103E-2</v>
      </c>
      <c r="F108" s="429">
        <f>IFERROR('Gross Financial Assets'!F108/'Gross Financial Assets'!$F$111*100,"-")</f>
        <v>31.295304455643862</v>
      </c>
      <c r="G108" s="429">
        <f>IFERROR('Gross Financial Assets'!G108/'Gross Financial Assets'!$G$111*100,"-")</f>
        <v>32.671715738094079</v>
      </c>
      <c r="H108" s="429">
        <f>IFERROR('Gross Financial Assets'!H108/'Gross Financial Assets'!$H$111*100,"-")</f>
        <v>0.75922217121458069</v>
      </c>
      <c r="I108" s="429">
        <f>IFERROR('Gross Financial Assets'!I108/'Gross Financial Assets'!$I$111*100,"-")</f>
        <v>1.2662844851799124</v>
      </c>
      <c r="J108" s="166"/>
      <c r="K108" s="309"/>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row>
    <row r="109" spans="1:37" s="122" customFormat="1" ht="17.100000000000001" customHeight="1">
      <c r="A109" s="472"/>
      <c r="B109" s="452" t="s">
        <v>11</v>
      </c>
      <c r="C109" s="453"/>
      <c r="D109" s="304">
        <f>IFERROR('Gross Financial Assets'!D109/'Gross Financial Assets'!$D$111*100,"-")</f>
        <v>12.332393645924789</v>
      </c>
      <c r="E109" s="429">
        <f>IFERROR('Gross Financial Assets'!E109/'Gross Financial Assets'!$E$111*100,"-")</f>
        <v>1.3111096413217843E-3</v>
      </c>
      <c r="F109" s="429">
        <f>IFERROR('Gross Financial Assets'!F109/'Gross Financial Assets'!$F$111*100,"-")</f>
        <v>15.730825342022708</v>
      </c>
      <c r="G109" s="429">
        <f>IFERROR('Gross Financial Assets'!G109/'Gross Financial Assets'!$G$111*100,"-")</f>
        <v>13.750183148989633</v>
      </c>
      <c r="H109" s="429">
        <f>IFERROR('Gross Financial Assets'!H109/'Gross Financial Assets'!$H$111*100,"-")</f>
        <v>0</v>
      </c>
      <c r="I109" s="429">
        <f>IFERROR('Gross Financial Assets'!I109/'Gross Financial Assets'!$I$111*100,"-")</f>
        <v>0</v>
      </c>
      <c r="J109" s="166"/>
      <c r="K109" s="120"/>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row>
    <row r="110" spans="1:37" s="122" customFormat="1" ht="17.100000000000001" customHeight="1">
      <c r="A110" s="472"/>
      <c r="B110" s="452" t="s">
        <v>13</v>
      </c>
      <c r="C110" s="453"/>
      <c r="D110" s="304">
        <f>IFERROR('Gross Financial Assets'!D110/'Gross Financial Assets'!$D$111*100,"-")</f>
        <v>0.77149914259660346</v>
      </c>
      <c r="E110" s="429">
        <f>IFERROR('Gross Financial Assets'!E110/'Gross Financial Assets'!$E$111*100,"-")</f>
        <v>76.342888417742145</v>
      </c>
      <c r="F110" s="429">
        <f>IFERROR('Gross Financial Assets'!F110/'Gross Financial Assets'!$F$111*100,"-")</f>
        <v>8.4191071378669609</v>
      </c>
      <c r="G110" s="429">
        <f>IFERROR('Gross Financial Assets'!G110/'Gross Financial Assets'!$G$111*100,"-")</f>
        <v>3.1930540774723495</v>
      </c>
      <c r="H110" s="429">
        <f>IFERROR('Gross Financial Assets'!H110/'Gross Financial Assets'!$H$111*100,"-")</f>
        <v>40.212955111408291</v>
      </c>
      <c r="I110" s="429">
        <f>IFERROR('Gross Financial Assets'!I110/'Gross Financial Assets'!$I$111*100,"-")</f>
        <v>0</v>
      </c>
      <c r="J110" s="166"/>
      <c r="K110" s="120"/>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row>
    <row r="111" spans="1:37" s="122" customFormat="1" ht="17.100000000000001" customHeight="1">
      <c r="A111" s="133"/>
      <c r="B111" s="452" t="s">
        <v>16</v>
      </c>
      <c r="C111" s="453"/>
      <c r="D111" s="305">
        <f>IFERROR('Gross Financial Assets'!D111/'Gross Financial Assets'!$D$111*100,"-")</f>
        <v>100</v>
      </c>
      <c r="E111" s="305">
        <f>IFERROR('Gross Financial Assets'!E111/'Gross Financial Assets'!$E$111*100,"-")</f>
        <v>100</v>
      </c>
      <c r="F111" s="305">
        <f>IFERROR('Gross Financial Assets'!F111/'Gross Financial Assets'!$F$111*100,"-")</f>
        <v>100</v>
      </c>
      <c r="G111" s="305">
        <f>IFERROR('Gross Financial Assets'!G111/'Gross Financial Assets'!$G$111*100,"-")</f>
        <v>100</v>
      </c>
      <c r="H111" s="305">
        <f>IFERROR('Gross Financial Assets'!H111/'Gross Financial Assets'!$H$111*100,"-")</f>
        <v>100</v>
      </c>
      <c r="I111" s="305">
        <f>IFERROR('Gross Financial Assets'!I111/'Gross Financial Assets'!$I$111*100,"-")</f>
        <v>100</v>
      </c>
      <c r="J111" s="166"/>
      <c r="K111" s="120"/>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row>
    <row r="112" spans="1:37" s="157" customFormat="1" ht="14.1" customHeight="1">
      <c r="A112" s="431"/>
      <c r="B112" s="310"/>
      <c r="C112" s="152"/>
      <c r="D112" s="153"/>
      <c r="E112" s="153"/>
      <c r="F112" s="153"/>
      <c r="G112" s="153"/>
      <c r="H112" s="153"/>
      <c r="I112" s="153"/>
      <c r="J112" s="153"/>
      <c r="L112" s="139"/>
      <c r="M112" s="306"/>
      <c r="N112" s="306"/>
      <c r="O112" s="306"/>
      <c r="P112" s="306"/>
      <c r="Q112" s="306"/>
      <c r="R112" s="306"/>
      <c r="S112" s="306"/>
      <c r="U112" s="156"/>
      <c r="V112" s="156"/>
      <c r="W112" s="156"/>
      <c r="X112" s="156"/>
      <c r="Y112" s="156"/>
      <c r="Z112" s="156"/>
      <c r="AA112" s="156"/>
    </row>
    <row r="113" spans="1:11" s="212" customFormat="1" ht="14.1" customHeight="1">
      <c r="A113" s="177"/>
      <c r="B113" s="178" t="s">
        <v>25</v>
      </c>
      <c r="C113" s="179" t="s">
        <v>26</v>
      </c>
      <c r="D113" s="177" t="s">
        <v>27</v>
      </c>
      <c r="E113" s="177"/>
      <c r="F113" s="177" t="s">
        <v>28</v>
      </c>
      <c r="G113" s="177"/>
      <c r="H113" s="177" t="s">
        <v>29</v>
      </c>
      <c r="J113" s="177"/>
    </row>
    <row r="114" spans="1:11" s="212" customFormat="1" ht="14.1" customHeight="1">
      <c r="A114" s="177"/>
      <c r="B114" s="178" t="s">
        <v>30</v>
      </c>
      <c r="C114" s="179" t="s">
        <v>122</v>
      </c>
      <c r="D114" s="177" t="s">
        <v>32</v>
      </c>
      <c r="E114" s="177"/>
      <c r="F114" s="177" t="s">
        <v>33</v>
      </c>
      <c r="G114" s="177"/>
      <c r="H114" s="177" t="s">
        <v>34</v>
      </c>
      <c r="J114" s="177"/>
    </row>
    <row r="115" spans="1:11" s="212" customFormat="1" ht="14.1" customHeight="1">
      <c r="A115" s="177"/>
      <c r="B115" s="180" t="s">
        <v>35</v>
      </c>
      <c r="C115" s="179" t="s">
        <v>36</v>
      </c>
      <c r="D115" s="177" t="s">
        <v>37</v>
      </c>
      <c r="E115" s="177"/>
      <c r="F115" s="177" t="s">
        <v>38</v>
      </c>
      <c r="H115" s="177"/>
      <c r="J115" s="177"/>
      <c r="K115" s="177"/>
    </row>
    <row r="116" spans="1:11" s="212" customFormat="1" ht="14.1" customHeight="1">
      <c r="A116" s="177"/>
      <c r="B116" s="296"/>
      <c r="C116" s="179" t="s">
        <v>39</v>
      </c>
      <c r="D116" s="177"/>
      <c r="E116" s="177"/>
      <c r="F116" s="177"/>
      <c r="G116" s="177"/>
      <c r="H116" s="177"/>
      <c r="I116" s="177"/>
      <c r="J116" s="177"/>
    </row>
    <row r="117" spans="1:11" s="212" customFormat="1" ht="14.1" customHeight="1">
      <c r="A117" s="177"/>
      <c r="B117" s="182" t="s">
        <v>40</v>
      </c>
      <c r="C117" s="179" t="s">
        <v>41</v>
      </c>
      <c r="D117" s="177"/>
      <c r="E117" s="177"/>
      <c r="F117" s="177"/>
      <c r="G117" s="297"/>
      <c r="H117" s="177"/>
      <c r="I117" s="177"/>
      <c r="J117" s="177"/>
    </row>
    <row r="118" spans="1:11" s="212" customFormat="1" ht="14.1" customHeight="1">
      <c r="A118" s="177"/>
      <c r="B118" s="474" t="s">
        <v>44</v>
      </c>
      <c r="C118" s="474"/>
      <c r="D118" s="474"/>
      <c r="E118" s="474"/>
      <c r="F118" s="474"/>
      <c r="G118" s="474"/>
      <c r="H118" s="474"/>
      <c r="I118" s="474"/>
      <c r="J118" s="177"/>
    </row>
    <row r="119" spans="1:11" s="212" customFormat="1" ht="14.1" customHeight="1">
      <c r="A119" s="177"/>
      <c r="B119" s="539" t="s">
        <v>123</v>
      </c>
      <c r="C119" s="539"/>
      <c r="D119" s="539"/>
      <c r="E119" s="539"/>
      <c r="F119" s="539"/>
      <c r="G119" s="539"/>
      <c r="H119" s="539"/>
      <c r="I119" s="539"/>
      <c r="J119" s="433"/>
    </row>
    <row r="120" spans="1:11" s="212" customFormat="1" ht="14.1" customHeight="1">
      <c r="A120" s="177"/>
      <c r="B120" s="539"/>
      <c r="C120" s="539"/>
      <c r="D120" s="539"/>
      <c r="E120" s="539"/>
      <c r="F120" s="539"/>
      <c r="G120" s="539"/>
      <c r="H120" s="539"/>
      <c r="I120" s="539"/>
      <c r="J120" s="177"/>
    </row>
    <row r="121" spans="1:11" s="123" customFormat="1"/>
  </sheetData>
  <mergeCells count="110">
    <mergeCell ref="A20:A26"/>
    <mergeCell ref="B20:C20"/>
    <mergeCell ref="B21:C21"/>
    <mergeCell ref="B22:C22"/>
    <mergeCell ref="B23:C23"/>
    <mergeCell ref="D5:I5"/>
    <mergeCell ref="D6:I6"/>
    <mergeCell ref="B7:C7"/>
    <mergeCell ref="A8:A14"/>
    <mergeCell ref="B8:C8"/>
    <mergeCell ref="B9:C9"/>
    <mergeCell ref="B10:C10"/>
    <mergeCell ref="B11:C11"/>
    <mergeCell ref="B12:C12"/>
    <mergeCell ref="B13:C13"/>
    <mergeCell ref="D30:I30"/>
    <mergeCell ref="B14:C14"/>
    <mergeCell ref="B15:C15"/>
    <mergeCell ref="D17:I17"/>
    <mergeCell ref="D18:I18"/>
    <mergeCell ref="B19:C19"/>
    <mergeCell ref="B24:C24"/>
    <mergeCell ref="B25:C25"/>
    <mergeCell ref="B26:C26"/>
    <mergeCell ref="B27:C27"/>
    <mergeCell ref="D29:I29"/>
    <mergeCell ref="A44:A50"/>
    <mergeCell ref="B44:C44"/>
    <mergeCell ref="B45:C45"/>
    <mergeCell ref="B46:C46"/>
    <mergeCell ref="B47:C47"/>
    <mergeCell ref="B48:C48"/>
    <mergeCell ref="B31:C31"/>
    <mergeCell ref="A32:A38"/>
    <mergeCell ref="B32:C32"/>
    <mergeCell ref="B33:C33"/>
    <mergeCell ref="B34:C34"/>
    <mergeCell ref="B35:C35"/>
    <mergeCell ref="B36:C36"/>
    <mergeCell ref="B37:C37"/>
    <mergeCell ref="B38:C38"/>
    <mergeCell ref="B55:C55"/>
    <mergeCell ref="B39:C39"/>
    <mergeCell ref="D41:I41"/>
    <mergeCell ref="D42:I42"/>
    <mergeCell ref="B43:C43"/>
    <mergeCell ref="B49:C49"/>
    <mergeCell ref="B50:C50"/>
    <mergeCell ref="B51:C51"/>
    <mergeCell ref="D53:I53"/>
    <mergeCell ref="D54:I54"/>
    <mergeCell ref="A68:A74"/>
    <mergeCell ref="B68:C68"/>
    <mergeCell ref="B69:C69"/>
    <mergeCell ref="B70:C70"/>
    <mergeCell ref="B71:C71"/>
    <mergeCell ref="B72:C72"/>
    <mergeCell ref="A56:A62"/>
    <mergeCell ref="B56:C56"/>
    <mergeCell ref="B57:C57"/>
    <mergeCell ref="B58:C58"/>
    <mergeCell ref="B59:C59"/>
    <mergeCell ref="B60:C60"/>
    <mergeCell ref="B61:C61"/>
    <mergeCell ref="B62:C62"/>
    <mergeCell ref="B79:C79"/>
    <mergeCell ref="B63:C63"/>
    <mergeCell ref="D65:I65"/>
    <mergeCell ref="D66:I66"/>
    <mergeCell ref="B67:C67"/>
    <mergeCell ref="B73:C73"/>
    <mergeCell ref="B74:C74"/>
    <mergeCell ref="B75:C75"/>
    <mergeCell ref="D77:I77"/>
    <mergeCell ref="D78:I78"/>
    <mergeCell ref="A92:A98"/>
    <mergeCell ref="B92:C92"/>
    <mergeCell ref="B93:C93"/>
    <mergeCell ref="B94:C94"/>
    <mergeCell ref="B95:C95"/>
    <mergeCell ref="B96:C96"/>
    <mergeCell ref="B97:C97"/>
    <mergeCell ref="B98:C98"/>
    <mergeCell ref="A80:A86"/>
    <mergeCell ref="B80:C80"/>
    <mergeCell ref="B81:C81"/>
    <mergeCell ref="B82:C82"/>
    <mergeCell ref="B83:C83"/>
    <mergeCell ref="B84:C84"/>
    <mergeCell ref="B85:C85"/>
    <mergeCell ref="B86:C86"/>
    <mergeCell ref="B119:I120"/>
    <mergeCell ref="B87:C87"/>
    <mergeCell ref="D89:I89"/>
    <mergeCell ref="D90:I90"/>
    <mergeCell ref="B91:C91"/>
    <mergeCell ref="B111:C111"/>
    <mergeCell ref="B110:C110"/>
    <mergeCell ref="B103:C103"/>
    <mergeCell ref="D102:I102"/>
    <mergeCell ref="D101:I101"/>
    <mergeCell ref="A104:A110"/>
    <mergeCell ref="B109:C109"/>
    <mergeCell ref="B108:C108"/>
    <mergeCell ref="B107:C107"/>
    <mergeCell ref="B106:C106"/>
    <mergeCell ref="B105:C105"/>
    <mergeCell ref="B104:C104"/>
    <mergeCell ref="B99:C99"/>
    <mergeCell ref="B118:I118"/>
  </mergeCells>
  <conditionalFormatting sqref="J38 J76 J64 J88 J100:J112">
    <cfRule type="cellIs" dxfId="714" priority="75" operator="equal">
      <formula>0</formula>
    </cfRule>
    <cfRule type="cellIs" dxfId="713" priority="76" operator="between">
      <formula>0.0000000000000000001</formula>
      <formula>0.499999999999999</formula>
    </cfRule>
  </conditionalFormatting>
  <conditionalFormatting sqref="J44:J51">
    <cfRule type="cellIs" dxfId="712" priority="73" operator="equal">
      <formula>0</formula>
    </cfRule>
    <cfRule type="cellIs" dxfId="711" priority="74" operator="between">
      <formula>0.0000000000000000001</formula>
      <formula>0.499999999999999</formula>
    </cfRule>
  </conditionalFormatting>
  <conditionalFormatting sqref="D76:I76 D64:I64 J56:J63 J65">
    <cfRule type="cellIs" dxfId="710" priority="71" operator="equal">
      <formula>0</formula>
    </cfRule>
    <cfRule type="cellIs" dxfId="709" priority="72" operator="between">
      <formula>0.0000000000000000001</formula>
      <formula>0.499999999999999</formula>
    </cfRule>
  </conditionalFormatting>
  <conditionalFormatting sqref="D88:I88">
    <cfRule type="cellIs" dxfId="708" priority="81" operator="equal">
      <formula>0</formula>
    </cfRule>
    <cfRule type="cellIs" dxfId="707" priority="82" operator="between">
      <formula>0.0000000000000000001</formula>
      <formula>0.499999999999999</formula>
    </cfRule>
  </conditionalFormatting>
  <conditionalFormatting sqref="J37">
    <cfRule type="cellIs" dxfId="706" priority="77" operator="equal">
      <formula>0</formula>
    </cfRule>
    <cfRule type="cellIs" dxfId="705" priority="78" operator="between">
      <formula>0.0000000000000000001</formula>
      <formula>0.499999999999999</formula>
    </cfRule>
  </conditionalFormatting>
  <conditionalFormatting sqref="J68:J75">
    <cfRule type="cellIs" dxfId="704" priority="67" operator="equal">
      <formula>0</formula>
    </cfRule>
    <cfRule type="cellIs" dxfId="703" priority="68" operator="between">
      <formula>0.0000000000000000001</formula>
      <formula>0.499999999999999</formula>
    </cfRule>
  </conditionalFormatting>
  <conditionalFormatting sqref="J92:J99">
    <cfRule type="cellIs" dxfId="702" priority="65" operator="equal">
      <formula>0</formula>
    </cfRule>
    <cfRule type="cellIs" dxfId="701" priority="66" operator="between">
      <formula>0.0000000000000000001</formula>
      <formula>0.499999999999999</formula>
    </cfRule>
  </conditionalFormatting>
  <conditionalFormatting sqref="D100:I112">
    <cfRule type="cellIs" dxfId="700" priority="63" operator="equal">
      <formula>0</formula>
    </cfRule>
    <cfRule type="cellIs" dxfId="699" priority="64" operator="between">
      <formula>0.0000000000000000001</formula>
      <formula>0.499999999999999</formula>
    </cfRule>
  </conditionalFormatting>
  <conditionalFormatting sqref="E21">
    <cfRule type="cellIs" dxfId="698" priority="60" operator="equal">
      <formula>0</formula>
    </cfRule>
  </conditionalFormatting>
  <conditionalFormatting sqref="D20:I27">
    <cfRule type="cellIs" dxfId="697" priority="59" operator="between">
      <formula>0.0000000000000001</formula>
      <formula>0.0499999999999999</formula>
    </cfRule>
  </conditionalFormatting>
  <conditionalFormatting sqref="H20:I20 H24:I25 I26">
    <cfRule type="cellIs" dxfId="696" priority="58" operator="equal">
      <formula>0</formula>
    </cfRule>
  </conditionalFormatting>
  <conditionalFormatting sqref="D32:I39">
    <cfRule type="cellIs" dxfId="695" priority="57" operator="between">
      <formula>0.00000000000001</formula>
      <formula>0.0499999999999999</formula>
    </cfRule>
  </conditionalFormatting>
  <conditionalFormatting sqref="E33">
    <cfRule type="cellIs" dxfId="694" priority="55" operator="equal">
      <formula>0</formula>
    </cfRule>
  </conditionalFormatting>
  <conditionalFormatting sqref="H32:I32">
    <cfRule type="cellIs" dxfId="693" priority="54" operator="equal">
      <formula>0</formula>
    </cfRule>
  </conditionalFormatting>
  <conditionalFormatting sqref="H36:I37">
    <cfRule type="cellIs" dxfId="692" priority="53" operator="equal">
      <formula>0</formula>
    </cfRule>
  </conditionalFormatting>
  <conditionalFormatting sqref="I38">
    <cfRule type="cellIs" dxfId="691" priority="52" operator="equal">
      <formula>0</formula>
    </cfRule>
  </conditionalFormatting>
  <conditionalFormatting sqref="D44:I51">
    <cfRule type="cellIs" dxfId="690" priority="50" operator="between">
      <formula>0.00000000000001</formula>
      <formula>0.0499999999999999</formula>
    </cfRule>
  </conditionalFormatting>
  <conditionalFormatting sqref="E45">
    <cfRule type="cellIs" dxfId="689" priority="48" operator="equal">
      <formula>0</formula>
    </cfRule>
  </conditionalFormatting>
  <conditionalFormatting sqref="H44:I44">
    <cfRule type="cellIs" dxfId="688" priority="47" operator="equal">
      <formula>0</formula>
    </cfRule>
  </conditionalFormatting>
  <conditionalFormatting sqref="H48:I49">
    <cfRule type="cellIs" dxfId="687" priority="46" operator="equal">
      <formula>0</formula>
    </cfRule>
  </conditionalFormatting>
  <conditionalFormatting sqref="I50">
    <cfRule type="cellIs" dxfId="686" priority="45" operator="equal">
      <formula>0</formula>
    </cfRule>
  </conditionalFormatting>
  <conditionalFormatting sqref="D56:I63">
    <cfRule type="cellIs" dxfId="685" priority="43" operator="between">
      <formula>0.00000000000001</formula>
      <formula>0.0499999999999999</formula>
    </cfRule>
  </conditionalFormatting>
  <conditionalFormatting sqref="E57">
    <cfRule type="cellIs" dxfId="684" priority="41" operator="equal">
      <formula>0</formula>
    </cfRule>
  </conditionalFormatting>
  <conditionalFormatting sqref="H56:I56">
    <cfRule type="cellIs" dxfId="683" priority="40" operator="equal">
      <formula>0</formula>
    </cfRule>
  </conditionalFormatting>
  <conditionalFormatting sqref="H60:I61">
    <cfRule type="cellIs" dxfId="682" priority="39" operator="equal">
      <formula>0</formula>
    </cfRule>
  </conditionalFormatting>
  <conditionalFormatting sqref="I62">
    <cfRule type="cellIs" dxfId="681" priority="38" operator="equal">
      <formula>0</formula>
    </cfRule>
  </conditionalFormatting>
  <conditionalFormatting sqref="D68:I75">
    <cfRule type="cellIs" dxfId="680" priority="36" operator="between">
      <formula>0.00000000000001</formula>
      <formula>0.0499999999999999</formula>
    </cfRule>
  </conditionalFormatting>
  <conditionalFormatting sqref="E69">
    <cfRule type="cellIs" dxfId="679" priority="34" operator="equal">
      <formula>0</formula>
    </cfRule>
  </conditionalFormatting>
  <conditionalFormatting sqref="H68:I68">
    <cfRule type="cellIs" dxfId="678" priority="33" operator="equal">
      <formula>0</formula>
    </cfRule>
  </conditionalFormatting>
  <conditionalFormatting sqref="H72:I73">
    <cfRule type="cellIs" dxfId="677" priority="32" operator="equal">
      <formula>0</formula>
    </cfRule>
  </conditionalFormatting>
  <conditionalFormatting sqref="I74">
    <cfRule type="cellIs" dxfId="676" priority="31" operator="equal">
      <formula>0</formula>
    </cfRule>
  </conditionalFormatting>
  <conditionalFormatting sqref="D80:I87">
    <cfRule type="cellIs" dxfId="675" priority="29" operator="between">
      <formula>0.00000000000001</formula>
      <formula>0.0499999999999999</formula>
    </cfRule>
  </conditionalFormatting>
  <conditionalFormatting sqref="E81">
    <cfRule type="cellIs" dxfId="674" priority="27" operator="equal">
      <formula>0</formula>
    </cfRule>
  </conditionalFormatting>
  <conditionalFormatting sqref="H80:I80">
    <cfRule type="cellIs" dxfId="673" priority="26" operator="equal">
      <formula>0</formula>
    </cfRule>
  </conditionalFormatting>
  <conditionalFormatting sqref="H84:I85">
    <cfRule type="cellIs" dxfId="672" priority="25" operator="equal">
      <formula>0</formula>
    </cfRule>
  </conditionalFormatting>
  <conditionalFormatting sqref="I86">
    <cfRule type="cellIs" dxfId="671" priority="24" operator="equal">
      <formula>0</formula>
    </cfRule>
  </conditionalFormatting>
  <conditionalFormatting sqref="D92:I99">
    <cfRule type="cellIs" dxfId="670" priority="22" operator="between">
      <formula>0.00000000000001</formula>
      <formula>0.0499999999999999</formula>
    </cfRule>
  </conditionalFormatting>
  <conditionalFormatting sqref="E93">
    <cfRule type="cellIs" dxfId="669" priority="20" operator="equal">
      <formula>0</formula>
    </cfRule>
  </conditionalFormatting>
  <conditionalFormatting sqref="H92:I92">
    <cfRule type="cellIs" dxfId="668" priority="19" operator="equal">
      <formula>0</formula>
    </cfRule>
  </conditionalFormatting>
  <conditionalFormatting sqref="H96:I97">
    <cfRule type="cellIs" dxfId="667" priority="18" operator="equal">
      <formula>0</formula>
    </cfRule>
  </conditionalFormatting>
  <conditionalFormatting sqref="I98">
    <cfRule type="cellIs" dxfId="666" priority="17" operator="equal">
      <formula>0</formula>
    </cfRule>
  </conditionalFormatting>
  <conditionalFormatting sqref="E9:I9">
    <cfRule type="cellIs" dxfId="665" priority="15" operator="equal">
      <formula>0</formula>
    </cfRule>
  </conditionalFormatting>
  <conditionalFormatting sqref="D8:I15">
    <cfRule type="cellIs" dxfId="664" priority="14" operator="between">
      <formula>0.0000000000000001</formula>
      <formula>0.0499999999999999</formula>
    </cfRule>
  </conditionalFormatting>
  <conditionalFormatting sqref="H8:I8 H12:I13 I14">
    <cfRule type="cellIs" dxfId="663" priority="13" operator="equal">
      <formula>0</formula>
    </cfRule>
  </conditionalFormatting>
  <conditionalFormatting sqref="L45">
    <cfRule type="cellIs" dxfId="662" priority="10" operator="between">
      <formula>0.00000000000001</formula>
      <formula>0.0499999999999999</formula>
    </cfRule>
  </conditionalFormatting>
  <conditionalFormatting sqref="D100:I100">
    <cfRule type="cellIs" dxfId="661" priority="8" operator="equal">
      <formula>0</formula>
    </cfRule>
    <cfRule type="cellIs" dxfId="660" priority="9" operator="between">
      <formula>0.0000000000000000001</formula>
      <formula>0.499999999999999</formula>
    </cfRule>
  </conditionalFormatting>
  <conditionalFormatting sqref="J104:J111">
    <cfRule type="cellIs" dxfId="659" priority="6" operator="equal">
      <formula>0</formula>
    </cfRule>
    <cfRule type="cellIs" dxfId="658" priority="7" operator="between">
      <formula>0.0000000000000000001</formula>
      <formula>0.499999999999999</formula>
    </cfRule>
  </conditionalFormatting>
  <conditionalFormatting sqref="D104:I111">
    <cfRule type="cellIs" dxfId="657" priority="5" operator="between">
      <formula>0.00000000000001</formula>
      <formula>0.0499999999999999</formula>
    </cfRule>
  </conditionalFormatting>
  <conditionalFormatting sqref="E105">
    <cfRule type="cellIs" dxfId="656" priority="4" operator="equal">
      <formula>0</formula>
    </cfRule>
  </conditionalFormatting>
  <conditionalFormatting sqref="H104:I104">
    <cfRule type="cellIs" dxfId="655" priority="3" operator="equal">
      <formula>0</formula>
    </cfRule>
  </conditionalFormatting>
  <conditionalFormatting sqref="H108:I109">
    <cfRule type="cellIs" dxfId="654" priority="2" operator="equal">
      <formula>0</formula>
    </cfRule>
  </conditionalFormatting>
  <conditionalFormatting sqref="I110">
    <cfRule type="cellIs" dxfId="653" priority="1" operator="equal">
      <formula>0</formula>
    </cfRule>
  </conditionalFormatting>
  <pageMargins left="0.7" right="0.7" top="0.75" bottom="0.75" header="0.3" footer="0.3"/>
  <pageSetup paperSize="9" scale="36" orientation="portrait" r:id="rId1"/>
  <colBreaks count="1" manualBreakCount="1">
    <brk id="10" max="12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E123"/>
  <sheetViews>
    <sheetView showGridLines="0" zoomScale="75" workbookViewId="0">
      <selection activeCell="I14" sqref="I14"/>
    </sheetView>
  </sheetViews>
  <sheetFormatPr defaultColWidth="9.125" defaultRowHeight="15"/>
  <cols>
    <col min="1" max="1" width="2.625" style="125" customWidth="1"/>
    <col min="2" max="2" width="2.125" style="125" customWidth="1"/>
    <col min="3" max="3" width="24.5" style="125" customWidth="1"/>
    <col min="4" max="11" width="15.375" style="125" customWidth="1"/>
    <col min="12" max="12" width="3.125" style="123" customWidth="1"/>
    <col min="13" max="13" width="9.125" style="125"/>
    <col min="14" max="14" width="9.125" style="125" bestFit="1" customWidth="1"/>
    <col min="15" max="15" width="16.625" style="125" bestFit="1" customWidth="1"/>
    <col min="16" max="16" width="9.625" style="125" bestFit="1" customWidth="1"/>
    <col min="17" max="17" width="9.125" style="125" bestFit="1" customWidth="1"/>
    <col min="18" max="18" width="9.625" style="125" bestFit="1" customWidth="1"/>
    <col min="19" max="20" width="9.125" style="125" bestFit="1" customWidth="1"/>
    <col min="21" max="16384" width="9.125" style="125"/>
  </cols>
  <sheetData>
    <row r="1" spans="1:26" s="114" customFormat="1" ht="20.25">
      <c r="A1" s="318"/>
      <c r="B1" s="112" t="s">
        <v>126</v>
      </c>
      <c r="C1" s="319"/>
      <c r="D1" s="318"/>
      <c r="E1" s="318"/>
      <c r="F1" s="318"/>
      <c r="G1" s="318"/>
      <c r="H1" s="318"/>
      <c r="I1" s="318"/>
      <c r="J1" s="318"/>
      <c r="K1" s="320"/>
      <c r="L1" s="111"/>
    </row>
    <row r="2" spans="1:26" s="114" customFormat="1" ht="18">
      <c r="A2" s="318"/>
      <c r="B2" s="186" t="s">
        <v>91</v>
      </c>
      <c r="C2" s="321"/>
      <c r="D2" s="318"/>
      <c r="E2" s="318"/>
      <c r="F2" s="318"/>
      <c r="G2" s="318"/>
      <c r="H2" s="318"/>
      <c r="I2" s="318"/>
      <c r="J2" s="318"/>
      <c r="K2" s="318"/>
      <c r="L2" s="111"/>
    </row>
    <row r="3" spans="1:26" s="185" customFormat="1" ht="18">
      <c r="A3" s="184"/>
      <c r="B3" s="187" t="s">
        <v>1</v>
      </c>
      <c r="C3" s="187"/>
      <c r="D3" s="111"/>
      <c r="E3" s="111"/>
      <c r="F3" s="111"/>
      <c r="G3" s="111"/>
      <c r="H3" s="111"/>
      <c r="I3" s="111"/>
      <c r="J3" s="111"/>
      <c r="K3" s="111"/>
      <c r="L3" s="184"/>
    </row>
    <row r="4" spans="1:26" s="114" customFormat="1" ht="18">
      <c r="A4" s="322"/>
      <c r="B4" s="323"/>
      <c r="C4" s="324"/>
      <c r="D4" s="318"/>
      <c r="E4" s="318"/>
      <c r="F4" s="318"/>
      <c r="G4" s="318"/>
      <c r="H4" s="318"/>
      <c r="I4" s="318"/>
      <c r="J4" s="318"/>
      <c r="K4" s="318"/>
      <c r="L4" s="111"/>
    </row>
    <row r="5" spans="1:26" s="122" customFormat="1" ht="17.100000000000001" customHeight="1">
      <c r="A5" s="325"/>
      <c r="B5" s="191"/>
      <c r="C5" s="162"/>
      <c r="D5" s="550" t="s">
        <v>117</v>
      </c>
      <c r="E5" s="550"/>
      <c r="F5" s="550"/>
      <c r="G5" s="550"/>
      <c r="H5" s="550"/>
      <c r="I5" s="550"/>
      <c r="J5" s="550"/>
      <c r="K5" s="550"/>
      <c r="L5" s="120"/>
      <c r="N5" s="122" t="s">
        <v>107</v>
      </c>
      <c r="O5" s="412">
        <f ca="1">NOW()</f>
        <v>44383.44200451389</v>
      </c>
    </row>
    <row r="6" spans="1:26" s="122" customFormat="1" ht="17.100000000000001" customHeight="1">
      <c r="A6" s="325"/>
      <c r="B6" s="191"/>
      <c r="C6" s="193"/>
      <c r="D6" s="464" t="s">
        <v>4</v>
      </c>
      <c r="E6" s="464"/>
      <c r="F6" s="464"/>
      <c r="G6" s="464"/>
      <c r="H6" s="464"/>
      <c r="I6" s="464"/>
      <c r="J6" s="464"/>
      <c r="K6" s="464"/>
      <c r="L6" s="120"/>
      <c r="O6" s="122" t="s">
        <v>108</v>
      </c>
    </row>
    <row r="7" spans="1:26" s="122" customFormat="1" ht="20.100000000000001" customHeight="1">
      <c r="A7" s="301"/>
      <c r="B7" s="538" t="s">
        <v>94</v>
      </c>
      <c r="C7" s="538"/>
      <c r="D7" s="194" t="s">
        <v>6</v>
      </c>
      <c r="E7" s="194" t="s">
        <v>7</v>
      </c>
      <c r="F7" s="194" t="s">
        <v>8</v>
      </c>
      <c r="G7" s="194" t="s">
        <v>9</v>
      </c>
      <c r="H7" s="194" t="s">
        <v>10</v>
      </c>
      <c r="I7" s="194" t="s">
        <v>11</v>
      </c>
      <c r="J7" s="163" t="s">
        <v>12</v>
      </c>
      <c r="K7" s="195" t="s">
        <v>13</v>
      </c>
      <c r="L7" s="120"/>
    </row>
    <row r="8" spans="1:26" s="122" customFormat="1" ht="17.100000000000001" customHeight="1">
      <c r="A8" s="472"/>
      <c r="B8" s="452" t="s">
        <v>6</v>
      </c>
      <c r="C8" s="453"/>
      <c r="D8" s="429">
        <v>1473.4444000633903</v>
      </c>
      <c r="E8" s="429">
        <v>229.19555617257879</v>
      </c>
      <c r="F8" s="429">
        <v>1286.7914425493348</v>
      </c>
      <c r="G8" s="429">
        <v>65.297343466659555</v>
      </c>
      <c r="H8" s="429" t="s">
        <v>35</v>
      </c>
      <c r="I8" s="429">
        <v>431.81743941891006</v>
      </c>
      <c r="J8" s="429">
        <v>3486.5461816708735</v>
      </c>
      <c r="K8" s="429">
        <v>22.796355447129603</v>
      </c>
      <c r="L8" s="120"/>
      <c r="M8" s="299"/>
      <c r="N8" s="299"/>
      <c r="O8" s="299"/>
      <c r="P8" s="299"/>
      <c r="Q8" s="299"/>
      <c r="R8" s="299"/>
      <c r="S8" s="299"/>
      <c r="T8" s="130"/>
      <c r="U8" s="130"/>
      <c r="V8" s="130"/>
      <c r="W8" s="130"/>
      <c r="X8" s="130"/>
      <c r="Y8" s="130"/>
      <c r="Z8" s="130"/>
    </row>
    <row r="9" spans="1:26" s="122" customFormat="1" ht="17.100000000000001" customHeight="1">
      <c r="A9" s="472"/>
      <c r="B9" s="452" t="s">
        <v>7</v>
      </c>
      <c r="C9" s="453"/>
      <c r="D9" s="429">
        <v>411.95857233294225</v>
      </c>
      <c r="E9" s="326"/>
      <c r="F9" s="429">
        <v>133.23366785429144</v>
      </c>
      <c r="G9" s="429">
        <v>81.458144107430101</v>
      </c>
      <c r="H9" s="429">
        <v>3.4779766045549185</v>
      </c>
      <c r="I9" s="429">
        <v>2.1700282572066607</v>
      </c>
      <c r="J9" s="429">
        <v>632.2983891564254</v>
      </c>
      <c r="K9" s="429">
        <v>3721.0099962769937</v>
      </c>
      <c r="L9" s="120"/>
      <c r="M9" s="299"/>
      <c r="N9" s="299"/>
      <c r="O9" s="299"/>
      <c r="P9" s="299"/>
      <c r="Q9" s="299"/>
      <c r="R9" s="299"/>
      <c r="S9" s="299"/>
      <c r="T9" s="130"/>
      <c r="U9" s="130"/>
      <c r="V9" s="130"/>
      <c r="W9" s="130"/>
      <c r="X9" s="130"/>
      <c r="Y9" s="130"/>
      <c r="Z9" s="130"/>
    </row>
    <row r="10" spans="1:26" s="122" customFormat="1" ht="17.100000000000001" customHeight="1">
      <c r="A10" s="472"/>
      <c r="B10" s="452" t="s">
        <v>8</v>
      </c>
      <c r="C10" s="453"/>
      <c r="D10" s="429">
        <v>2397.3981973758737</v>
      </c>
      <c r="E10" s="429">
        <v>2545.944412884438</v>
      </c>
      <c r="F10" s="429">
        <v>1033.5749872338345</v>
      </c>
      <c r="G10" s="429">
        <v>1012.0495648123805</v>
      </c>
      <c r="H10" s="429">
        <v>6318.7543391084146</v>
      </c>
      <c r="I10" s="429">
        <v>2946.1351728016598</v>
      </c>
      <c r="J10" s="429">
        <v>16253.8566742166</v>
      </c>
      <c r="K10" s="429">
        <v>1522.0339337585674</v>
      </c>
      <c r="L10" s="120"/>
      <c r="M10" s="299"/>
      <c r="N10" s="299"/>
      <c r="O10" s="299"/>
      <c r="P10" s="299"/>
      <c r="Q10" s="299"/>
      <c r="R10" s="299"/>
      <c r="S10" s="299"/>
      <c r="T10" s="130"/>
      <c r="U10" s="130"/>
      <c r="V10" s="130"/>
      <c r="W10" s="130"/>
      <c r="X10" s="130"/>
      <c r="Y10" s="130"/>
      <c r="Z10" s="130"/>
    </row>
    <row r="11" spans="1:26" s="122" customFormat="1" ht="17.100000000000001" customHeight="1">
      <c r="A11" s="472"/>
      <c r="B11" s="452" t="s">
        <v>9</v>
      </c>
      <c r="C11" s="453"/>
      <c r="D11" s="429">
        <v>1270.1660082133358</v>
      </c>
      <c r="E11" s="429">
        <v>10.95179862368008</v>
      </c>
      <c r="F11" s="429">
        <v>1450.6818140367807</v>
      </c>
      <c r="G11" s="429">
        <v>1181.5303345420805</v>
      </c>
      <c r="H11" s="429">
        <v>2341.3143538744871</v>
      </c>
      <c r="I11" s="429">
        <v>975.7634075566981</v>
      </c>
      <c r="J11" s="429">
        <v>7230.4077168470631</v>
      </c>
      <c r="K11" s="429">
        <v>242.39355893368187</v>
      </c>
      <c r="L11" s="120"/>
      <c r="M11" s="299"/>
      <c r="N11" s="299"/>
      <c r="O11" s="299"/>
      <c r="P11" s="299"/>
      <c r="Q11" s="299"/>
      <c r="R11" s="299"/>
      <c r="S11" s="299"/>
      <c r="T11" s="130"/>
      <c r="U11" s="130"/>
      <c r="V11" s="130"/>
      <c r="W11" s="130"/>
      <c r="X11" s="130"/>
      <c r="Y11" s="130"/>
      <c r="Z11" s="130"/>
    </row>
    <row r="12" spans="1:26" s="122" customFormat="1" ht="17.100000000000001" customHeight="1">
      <c r="A12" s="472"/>
      <c r="B12" s="452" t="s">
        <v>10</v>
      </c>
      <c r="C12" s="453"/>
      <c r="D12" s="429" t="s">
        <v>35</v>
      </c>
      <c r="E12" s="429">
        <v>2.5444491099971729</v>
      </c>
      <c r="F12" s="429">
        <v>3968.3999517984316</v>
      </c>
      <c r="G12" s="429">
        <v>304.25921062046262</v>
      </c>
      <c r="H12" s="429" t="s">
        <v>35</v>
      </c>
      <c r="I12" s="429" t="s">
        <v>35</v>
      </c>
      <c r="J12" s="429">
        <v>4275.2036115288911</v>
      </c>
      <c r="K12" s="429">
        <v>3360.6966561225772</v>
      </c>
      <c r="L12" s="120"/>
      <c r="M12" s="299"/>
      <c r="N12" s="299"/>
      <c r="O12" s="299"/>
      <c r="P12" s="299"/>
      <c r="Q12" s="299"/>
      <c r="R12" s="299"/>
      <c r="S12" s="299"/>
      <c r="T12" s="130"/>
      <c r="U12" s="130"/>
      <c r="V12" s="130"/>
      <c r="W12" s="130"/>
      <c r="X12" s="130"/>
      <c r="Y12" s="130"/>
      <c r="Z12" s="130"/>
    </row>
    <row r="13" spans="1:26" s="122" customFormat="1" ht="17.100000000000001" customHeight="1">
      <c r="A13" s="472"/>
      <c r="B13" s="452" t="s">
        <v>11</v>
      </c>
      <c r="C13" s="453"/>
      <c r="D13" s="429" t="s">
        <v>35</v>
      </c>
      <c r="E13" s="429">
        <v>1229.2787629579889</v>
      </c>
      <c r="F13" s="429">
        <v>7034.0729343312996</v>
      </c>
      <c r="G13" s="429">
        <v>3526.7409636679045</v>
      </c>
      <c r="H13" s="429" t="s">
        <v>35</v>
      </c>
      <c r="I13" s="429" t="s">
        <v>35</v>
      </c>
      <c r="J13" s="429">
        <v>11790.092660957192</v>
      </c>
      <c r="K13" s="429" t="s">
        <v>35</v>
      </c>
      <c r="L13" s="120"/>
      <c r="M13" s="299"/>
      <c r="N13" s="299"/>
      <c r="O13" s="299"/>
      <c r="P13" s="299"/>
      <c r="Q13" s="299"/>
      <c r="R13" s="299"/>
      <c r="S13" s="299"/>
      <c r="T13" s="130"/>
      <c r="U13" s="130"/>
      <c r="V13" s="130"/>
      <c r="W13" s="130"/>
      <c r="X13" s="130"/>
      <c r="Y13" s="130"/>
      <c r="Z13" s="130"/>
    </row>
    <row r="14" spans="1:26" s="122" customFormat="1" ht="17.100000000000001" customHeight="1">
      <c r="A14" s="472"/>
      <c r="B14" s="452" t="s">
        <v>13</v>
      </c>
      <c r="C14" s="453"/>
      <c r="D14" s="429">
        <v>2108.338069107107</v>
      </c>
      <c r="E14" s="429">
        <v>83.589934326374618</v>
      </c>
      <c r="F14" s="429">
        <v>1578.5052183167074</v>
      </c>
      <c r="G14" s="429">
        <v>722.79380881977738</v>
      </c>
      <c r="H14" s="429">
        <v>7045.6551054717784</v>
      </c>
      <c r="I14" s="429" t="s">
        <v>35</v>
      </c>
      <c r="J14" s="429">
        <v>11538.882136041744</v>
      </c>
      <c r="K14" s="326"/>
      <c r="L14" s="120"/>
      <c r="M14" s="299"/>
      <c r="N14" s="299"/>
      <c r="O14" s="299"/>
      <c r="P14" s="299"/>
      <c r="Q14" s="299"/>
      <c r="R14" s="299"/>
      <c r="S14" s="299"/>
      <c r="T14" s="130"/>
      <c r="U14" s="130"/>
      <c r="V14" s="130"/>
      <c r="W14" s="130"/>
      <c r="X14" s="130"/>
      <c r="Y14" s="130"/>
      <c r="Z14" s="130"/>
    </row>
    <row r="15" spans="1:26" s="122" customFormat="1" ht="17.100000000000001" customHeight="1">
      <c r="A15" s="301"/>
      <c r="B15" s="452" t="s">
        <v>16</v>
      </c>
      <c r="C15" s="453"/>
      <c r="D15" s="134">
        <v>7661.3052470926496</v>
      </c>
      <c r="E15" s="134">
        <v>4101.504914075058</v>
      </c>
      <c r="F15" s="134">
        <v>16485.260016120679</v>
      </c>
      <c r="G15" s="134">
        <v>6894.129370036695</v>
      </c>
      <c r="H15" s="134">
        <v>15709.201775059235</v>
      </c>
      <c r="I15" s="134">
        <v>4355.8860480344747</v>
      </c>
      <c r="J15" s="134">
        <v>55207.287370418795</v>
      </c>
      <c r="K15" s="134">
        <v>8868.9305005389506</v>
      </c>
      <c r="L15" s="120"/>
      <c r="M15" s="299"/>
      <c r="N15" s="299"/>
      <c r="O15" s="299"/>
      <c r="P15" s="299"/>
      <c r="Q15" s="299"/>
      <c r="R15" s="299"/>
      <c r="S15" s="299"/>
      <c r="T15" s="130"/>
      <c r="U15" s="130"/>
      <c r="V15" s="130"/>
      <c r="W15" s="130"/>
      <c r="X15" s="130"/>
      <c r="Y15" s="130"/>
      <c r="Z15" s="130"/>
    </row>
    <row r="16" spans="1:26" s="123" customFormat="1">
      <c r="J16" s="155"/>
    </row>
    <row r="17" spans="1:26" s="122" customFormat="1" ht="17.100000000000001" customHeight="1">
      <c r="A17" s="325"/>
      <c r="B17" s="191"/>
      <c r="C17" s="162"/>
      <c r="D17" s="464" t="s">
        <v>93</v>
      </c>
      <c r="E17" s="464"/>
      <c r="F17" s="464"/>
      <c r="G17" s="464"/>
      <c r="H17" s="464"/>
      <c r="I17" s="464"/>
      <c r="J17" s="464"/>
      <c r="K17" s="464"/>
      <c r="L17" s="120"/>
      <c r="N17" s="122" t="s">
        <v>107</v>
      </c>
      <c r="O17" s="412">
        <f ca="1">NOW()</f>
        <v>44383.44200451389</v>
      </c>
    </row>
    <row r="18" spans="1:26" s="122" customFormat="1" ht="17.100000000000001" customHeight="1">
      <c r="A18" s="325"/>
      <c r="B18" s="191"/>
      <c r="C18" s="193"/>
      <c r="D18" s="464" t="s">
        <v>4</v>
      </c>
      <c r="E18" s="464"/>
      <c r="F18" s="464"/>
      <c r="G18" s="464"/>
      <c r="H18" s="464"/>
      <c r="I18" s="464"/>
      <c r="J18" s="464"/>
      <c r="K18" s="464"/>
      <c r="L18" s="120"/>
      <c r="O18" s="122" t="s">
        <v>108</v>
      </c>
    </row>
    <row r="19" spans="1:26" s="122" customFormat="1" ht="20.100000000000001" customHeight="1">
      <c r="A19" s="301"/>
      <c r="B19" s="538" t="s">
        <v>94</v>
      </c>
      <c r="C19" s="538"/>
      <c r="D19" s="194" t="s">
        <v>6</v>
      </c>
      <c r="E19" s="194" t="s">
        <v>7</v>
      </c>
      <c r="F19" s="194" t="s">
        <v>8</v>
      </c>
      <c r="G19" s="194" t="s">
        <v>9</v>
      </c>
      <c r="H19" s="194" t="s">
        <v>10</v>
      </c>
      <c r="I19" s="194" t="s">
        <v>11</v>
      </c>
      <c r="J19" s="163" t="s">
        <v>12</v>
      </c>
      <c r="K19" s="195" t="s">
        <v>13</v>
      </c>
      <c r="L19" s="120"/>
    </row>
    <row r="20" spans="1:26" s="122" customFormat="1" ht="17.100000000000001" customHeight="1">
      <c r="A20" s="472"/>
      <c r="B20" s="452" t="s">
        <v>6</v>
      </c>
      <c r="C20" s="453"/>
      <c r="D20" s="429">
        <f>+'RAW by Sector-Ann A-B'!B15</f>
        <v>1479.2016515905248</v>
      </c>
      <c r="E20" s="429">
        <f>+'RAW by Sector-Ann A-B'!C15</f>
        <v>668.88031572799116</v>
      </c>
      <c r="F20" s="429">
        <f>+'RAW by Sector-Ann A-B'!D15</f>
        <v>1366.437535042671</v>
      </c>
      <c r="G20" s="429">
        <f>+'RAW by Sector-Ann A-B'!E15</f>
        <v>64.244857965675479</v>
      </c>
      <c r="H20" s="429">
        <f>+'RAW by Sector-Ann A-B'!F15</f>
        <v>125.20466648558023</v>
      </c>
      <c r="I20" s="429">
        <f>+'RAW by Sector-Ann A-B'!G15</f>
        <v>442.22562827132515</v>
      </c>
      <c r="J20" s="429">
        <f>+SUM(D20:I20)</f>
        <v>4146.1946550837674</v>
      </c>
      <c r="K20" s="429">
        <f>+'RAW by Sector-Ann A-B'!H15</f>
        <v>25.718622579635994</v>
      </c>
      <c r="L20" s="120"/>
      <c r="M20" s="299"/>
      <c r="N20" s="299"/>
      <c r="O20" s="299"/>
      <c r="P20" s="299"/>
      <c r="Q20" s="299"/>
      <c r="R20" s="299"/>
      <c r="S20" s="299"/>
      <c r="T20" s="130"/>
      <c r="U20" s="130"/>
      <c r="V20" s="130"/>
      <c r="W20" s="130"/>
      <c r="X20" s="130"/>
      <c r="Y20" s="130"/>
      <c r="Z20" s="130"/>
    </row>
    <row r="21" spans="1:26" s="122" customFormat="1" ht="17.100000000000001" customHeight="1">
      <c r="A21" s="472"/>
      <c r="B21" s="452" t="s">
        <v>7</v>
      </c>
      <c r="C21" s="453"/>
      <c r="D21" s="429">
        <f>+'RAW by Sector-Ann A-B'!B16</f>
        <v>419.59642457206996</v>
      </c>
      <c r="E21" s="326">
        <f>+'RAW by Sector-Ann A-B'!C16</f>
        <v>0</v>
      </c>
      <c r="F21" s="429">
        <f>+'RAW by Sector-Ann A-B'!D16</f>
        <v>183.3012345756909</v>
      </c>
      <c r="G21" s="429">
        <f>+'RAW by Sector-Ann A-B'!E16</f>
        <v>82.901268839959982</v>
      </c>
      <c r="H21" s="429">
        <f>+'RAW by Sector-Ann A-B'!F16</f>
        <v>5.6145687837500002</v>
      </c>
      <c r="I21" s="429">
        <f>+'RAW by Sector-Ann A-B'!G16</f>
        <v>0.10172918934</v>
      </c>
      <c r="J21" s="429">
        <f t="shared" ref="J21:J27" si="0">+SUM(D21:I21)</f>
        <v>691.51522596081077</v>
      </c>
      <c r="K21" s="429">
        <f>+'RAW by Sector-Ann A-B'!H16</f>
        <v>3952.9729921123394</v>
      </c>
      <c r="L21" s="120"/>
      <c r="M21" s="299"/>
      <c r="N21" s="299"/>
      <c r="O21" s="299"/>
      <c r="P21" s="299"/>
      <c r="Q21" s="299"/>
      <c r="R21" s="299"/>
      <c r="S21" s="299"/>
      <c r="T21" s="130"/>
      <c r="U21" s="130"/>
      <c r="V21" s="130"/>
      <c r="W21" s="130"/>
      <c r="X21" s="130"/>
      <c r="Y21" s="130"/>
      <c r="Z21" s="130"/>
    </row>
    <row r="22" spans="1:26" s="122" customFormat="1" ht="17.100000000000001" customHeight="1">
      <c r="A22" s="472"/>
      <c r="B22" s="452" t="s">
        <v>8</v>
      </c>
      <c r="C22" s="453"/>
      <c r="D22" s="429">
        <f>+'RAW by Sector-Ann A-B'!B17</f>
        <v>2662.4838667489826</v>
      </c>
      <c r="E22" s="429">
        <f>+'RAW by Sector-Ann A-B'!C17</f>
        <v>2425.9852675983702</v>
      </c>
      <c r="F22" s="429">
        <f>+'RAW by Sector-Ann A-B'!D17</f>
        <v>1057.8929862963598</v>
      </c>
      <c r="G22" s="429">
        <f>+'RAW by Sector-Ann A-B'!E17</f>
        <v>1012.3823447814179</v>
      </c>
      <c r="H22" s="429">
        <f>+'RAW by Sector-Ann A-B'!F17</f>
        <v>6215.4415243279591</v>
      </c>
      <c r="I22" s="429">
        <f>+'RAW by Sector-Ann A-B'!G17</f>
        <v>2961.579959767425</v>
      </c>
      <c r="J22" s="429">
        <f t="shared" si="0"/>
        <v>16335.765949520513</v>
      </c>
      <c r="K22" s="429">
        <f>+'RAW by Sector-Ann A-B'!H17</f>
        <v>1534.227641123292</v>
      </c>
      <c r="L22" s="120"/>
      <c r="M22" s="299"/>
      <c r="N22" s="299"/>
      <c r="O22" s="299"/>
      <c r="P22" s="299"/>
      <c r="Q22" s="299"/>
      <c r="R22" s="299"/>
      <c r="S22" s="299"/>
      <c r="T22" s="130"/>
      <c r="U22" s="130"/>
      <c r="V22" s="130"/>
      <c r="W22" s="130"/>
      <c r="X22" s="130"/>
      <c r="Y22" s="130"/>
      <c r="Z22" s="130"/>
    </row>
    <row r="23" spans="1:26" s="122" customFormat="1" ht="17.100000000000001" customHeight="1">
      <c r="A23" s="472"/>
      <c r="B23" s="452" t="s">
        <v>9</v>
      </c>
      <c r="C23" s="453"/>
      <c r="D23" s="429">
        <f>+'RAW by Sector-Ann A-B'!B18</f>
        <v>1406.0519852802804</v>
      </c>
      <c r="E23" s="429">
        <f>+'RAW by Sector-Ann A-B'!C18</f>
        <v>16.846356875804201</v>
      </c>
      <c r="F23" s="429">
        <f>+'RAW by Sector-Ann A-B'!D18</f>
        <v>1470.4504292510994</v>
      </c>
      <c r="G23" s="429">
        <f>+'RAW by Sector-Ann A-B'!E18</f>
        <v>1218.316639070317</v>
      </c>
      <c r="H23" s="429">
        <f>+'RAW by Sector-Ann A-B'!F18</f>
        <v>2355.1904270082023</v>
      </c>
      <c r="I23" s="429">
        <f>+'RAW by Sector-Ann A-B'!G18</f>
        <v>1023.5970534145241</v>
      </c>
      <c r="J23" s="429">
        <f t="shared" si="0"/>
        <v>7490.4528909002283</v>
      </c>
      <c r="K23" s="429">
        <f>+'RAW by Sector-Ann A-B'!H18</f>
        <v>242.9104769758174</v>
      </c>
      <c r="L23" s="120"/>
      <c r="M23" s="299"/>
      <c r="N23" s="299"/>
      <c r="O23" s="299"/>
      <c r="P23" s="299"/>
      <c r="Q23" s="299"/>
      <c r="R23" s="299"/>
      <c r="S23" s="299"/>
      <c r="T23" s="130"/>
      <c r="U23" s="130"/>
      <c r="V23" s="130"/>
      <c r="W23" s="130"/>
      <c r="X23" s="130"/>
      <c r="Y23" s="130"/>
      <c r="Z23" s="130"/>
    </row>
    <row r="24" spans="1:26" s="122" customFormat="1" ht="17.100000000000001" customHeight="1">
      <c r="A24" s="472"/>
      <c r="B24" s="452" t="s">
        <v>10</v>
      </c>
      <c r="C24" s="453"/>
      <c r="D24" s="429">
        <f>+'RAW by Sector-Ann A-B'!B19</f>
        <v>0</v>
      </c>
      <c r="E24" s="429">
        <f>+'RAW by Sector-Ann A-B'!C19</f>
        <v>2.2497209435399999</v>
      </c>
      <c r="F24" s="429">
        <f>+'RAW by Sector-Ann A-B'!D19</f>
        <v>3978.7887928491086</v>
      </c>
      <c r="G24" s="429">
        <f>+'RAW by Sector-Ann A-B'!E19</f>
        <v>497.49093604020271</v>
      </c>
      <c r="H24" s="429">
        <f>+'RAW by Sector-Ann A-B'!F19</f>
        <v>0</v>
      </c>
      <c r="I24" s="429">
        <f>+'RAW by Sector-Ann A-B'!G19</f>
        <v>0</v>
      </c>
      <c r="J24" s="429">
        <f t="shared" si="0"/>
        <v>4478.5294498328512</v>
      </c>
      <c r="K24" s="429">
        <f>+'RAW by Sector-Ann A-B'!H19</f>
        <v>3486.3954731708</v>
      </c>
      <c r="L24" s="120"/>
      <c r="M24" s="299"/>
      <c r="N24" s="299"/>
      <c r="O24" s="299"/>
      <c r="P24" s="299"/>
      <c r="Q24" s="299"/>
      <c r="R24" s="299"/>
      <c r="S24" s="299"/>
      <c r="T24" s="130"/>
      <c r="U24" s="130"/>
      <c r="V24" s="130"/>
      <c r="W24" s="130"/>
      <c r="X24" s="130"/>
      <c r="Y24" s="130"/>
      <c r="Z24" s="130"/>
    </row>
    <row r="25" spans="1:26" s="122" customFormat="1" ht="17.100000000000001" customHeight="1">
      <c r="A25" s="472"/>
      <c r="B25" s="452" t="s">
        <v>11</v>
      </c>
      <c r="C25" s="453"/>
      <c r="D25" s="429">
        <f>+'RAW by Sector-Ann A-B'!B20</f>
        <v>0</v>
      </c>
      <c r="E25" s="429">
        <f>+'RAW by Sector-Ann A-B'!C20</f>
        <v>1149.7246993279045</v>
      </c>
      <c r="F25" s="429">
        <f>+'RAW by Sector-Ann A-B'!D20</f>
        <v>7029.0329683837072</v>
      </c>
      <c r="G25" s="429">
        <f>+'RAW by Sector-Ann A-B'!E20</f>
        <v>3556.9482766249448</v>
      </c>
      <c r="H25" s="429">
        <f>+'RAW by Sector-Ann A-B'!F20</f>
        <v>0</v>
      </c>
      <c r="I25" s="429">
        <f>+'RAW by Sector-Ann A-B'!G20</f>
        <v>0</v>
      </c>
      <c r="J25" s="429">
        <f t="shared" si="0"/>
        <v>11735.705944336558</v>
      </c>
      <c r="K25" s="429">
        <f>+'RAW by Sector-Ann A-B'!H20</f>
        <v>0</v>
      </c>
      <c r="L25" s="120"/>
      <c r="M25" s="299"/>
      <c r="N25" s="299"/>
      <c r="O25" s="299"/>
      <c r="P25" s="299"/>
      <c r="Q25" s="299"/>
      <c r="R25" s="299"/>
      <c r="S25" s="299"/>
      <c r="T25" s="130"/>
      <c r="U25" s="130"/>
      <c r="V25" s="130"/>
      <c r="W25" s="130"/>
      <c r="X25" s="130"/>
      <c r="Y25" s="130"/>
      <c r="Z25" s="130"/>
    </row>
    <row r="26" spans="1:26" s="122" customFormat="1" ht="17.100000000000001" customHeight="1">
      <c r="A26" s="472"/>
      <c r="B26" s="452" t="s">
        <v>13</v>
      </c>
      <c r="C26" s="453"/>
      <c r="D26" s="429">
        <f>+'RAW by Sector-Ann A-B'!B21</f>
        <v>2118.2666443351695</v>
      </c>
      <c r="E26" s="429">
        <f>+'RAW by Sector-Ann A-B'!C21</f>
        <v>84.434268032450007</v>
      </c>
      <c r="F26" s="429">
        <f>+'RAW by Sector-Ann A-B'!D21</f>
        <v>1840.4395284230802</v>
      </c>
      <c r="G26" s="429">
        <f>+'RAW by Sector-Ann A-B'!E21</f>
        <v>665.92442163084979</v>
      </c>
      <c r="H26" s="429">
        <f>+'RAW by Sector-Ann A-B'!F21</f>
        <v>7130.4400089573583</v>
      </c>
      <c r="I26" s="429">
        <f>+'RAW by Sector-Ann A-B'!G21</f>
        <v>0</v>
      </c>
      <c r="J26" s="429">
        <f t="shared" si="0"/>
        <v>11839.504871378907</v>
      </c>
      <c r="K26" s="326">
        <f>+'RAW by Sector-Ann A-B'!H21</f>
        <v>0</v>
      </c>
      <c r="L26" s="120"/>
      <c r="M26" s="299"/>
      <c r="N26" s="299"/>
      <c r="O26" s="299"/>
      <c r="P26" s="299"/>
      <c r="Q26" s="299"/>
      <c r="R26" s="299"/>
      <c r="S26" s="299"/>
      <c r="T26" s="130"/>
      <c r="U26" s="130"/>
      <c r="V26" s="130"/>
      <c r="W26" s="130"/>
      <c r="X26" s="130"/>
      <c r="Y26" s="130"/>
      <c r="Z26" s="130"/>
    </row>
    <row r="27" spans="1:26" s="122" customFormat="1" ht="17.100000000000001" customHeight="1">
      <c r="A27" s="301"/>
      <c r="B27" s="452" t="s">
        <v>16</v>
      </c>
      <c r="C27" s="453"/>
      <c r="D27" s="134">
        <f>+'RAW by Sector-Ann A-B'!B22</f>
        <v>8085.6005725270279</v>
      </c>
      <c r="E27" s="134">
        <f>+'RAW by Sector-Ann A-B'!C22</f>
        <v>4348.1206285060598</v>
      </c>
      <c r="F27" s="134">
        <f>+'RAW by Sector-Ann A-B'!D22</f>
        <v>16926.343474821719</v>
      </c>
      <c r="G27" s="134">
        <f>+'RAW by Sector-Ann A-B'!E22</f>
        <v>7098.2087449533674</v>
      </c>
      <c r="H27" s="134">
        <f>+'RAW by Sector-Ann A-B'!F22</f>
        <v>15831.89119556285</v>
      </c>
      <c r="I27" s="134">
        <f>+'RAW by Sector-Ann A-B'!G22</f>
        <v>4427.504370642614</v>
      </c>
      <c r="J27" s="134">
        <f t="shared" si="0"/>
        <v>56717.66898701364</v>
      </c>
      <c r="K27" s="134">
        <f>+'RAW by Sector-Ann A-B'!H22</f>
        <v>9242.2252059618841</v>
      </c>
      <c r="L27" s="120"/>
      <c r="M27" s="299"/>
      <c r="N27" s="299"/>
      <c r="O27" s="299"/>
      <c r="P27" s="299"/>
      <c r="Q27" s="299"/>
      <c r="R27" s="299"/>
      <c r="S27" s="299"/>
      <c r="T27" s="130"/>
      <c r="U27" s="130"/>
      <c r="V27" s="130"/>
      <c r="W27" s="130"/>
      <c r="X27" s="130"/>
      <c r="Y27" s="130"/>
      <c r="Z27" s="130"/>
    </row>
    <row r="28" spans="1:26" s="123" customFormat="1">
      <c r="J28" s="155"/>
    </row>
    <row r="29" spans="1:26" ht="17.100000000000001" customHeight="1">
      <c r="A29" s="123"/>
      <c r="B29" s="191"/>
      <c r="C29" s="162"/>
      <c r="D29" s="464" t="s">
        <v>102</v>
      </c>
      <c r="E29" s="464"/>
      <c r="F29" s="464"/>
      <c r="G29" s="464"/>
      <c r="H29" s="464"/>
      <c r="I29" s="464"/>
      <c r="J29" s="464"/>
      <c r="K29" s="464"/>
      <c r="N29" s="122" t="s">
        <v>107</v>
      </c>
      <c r="O29" s="412">
        <f ca="1">NOW()</f>
        <v>44383.44200451389</v>
      </c>
    </row>
    <row r="30" spans="1:26" ht="17.100000000000001" customHeight="1">
      <c r="A30" s="123"/>
      <c r="B30" s="191"/>
      <c r="C30" s="193"/>
      <c r="D30" s="464" t="s">
        <v>4</v>
      </c>
      <c r="E30" s="464"/>
      <c r="F30" s="464"/>
      <c r="G30" s="464"/>
      <c r="H30" s="464"/>
      <c r="I30" s="464"/>
      <c r="J30" s="464"/>
      <c r="K30" s="464"/>
      <c r="N30" s="122"/>
      <c r="O30" s="122" t="s">
        <v>108</v>
      </c>
    </row>
    <row r="31" spans="1:26" s="122" customFormat="1" ht="17.100000000000001" customHeight="1">
      <c r="A31" s="301"/>
      <c r="B31" s="538" t="s">
        <v>94</v>
      </c>
      <c r="C31" s="538"/>
      <c r="D31" s="194" t="s">
        <v>6</v>
      </c>
      <c r="E31" s="194" t="s">
        <v>7</v>
      </c>
      <c r="F31" s="194" t="s">
        <v>8</v>
      </c>
      <c r="G31" s="194" t="s">
        <v>9</v>
      </c>
      <c r="H31" s="194" t="s">
        <v>10</v>
      </c>
      <c r="I31" s="194" t="s">
        <v>11</v>
      </c>
      <c r="J31" s="163" t="s">
        <v>12</v>
      </c>
      <c r="K31" s="195" t="s">
        <v>13</v>
      </c>
      <c r="L31" s="120"/>
    </row>
    <row r="32" spans="1:26" s="122" customFormat="1" ht="17.100000000000001" customHeight="1">
      <c r="A32" s="472"/>
      <c r="B32" s="452" t="s">
        <v>6</v>
      </c>
      <c r="C32" s="453"/>
      <c r="D32" s="429">
        <f>+'RAW by Sector-Ann A-B'!B49</f>
        <v>1511.4814374042801</v>
      </c>
      <c r="E32" s="429">
        <f>+'RAW by Sector-Ann A-B'!C49</f>
        <v>801.30384269168883</v>
      </c>
      <c r="F32" s="429">
        <f>+'RAW by Sector-Ann A-B'!D49</f>
        <v>1330.3455760375239</v>
      </c>
      <c r="G32" s="429">
        <f>+'RAW by Sector-Ann A-B'!E49</f>
        <v>60.535167220735943</v>
      </c>
      <c r="H32" s="429">
        <f>+'RAW by Sector-Ann A-B'!F49</f>
        <v>120.21382673520573</v>
      </c>
      <c r="I32" s="429">
        <f>+'RAW by Sector-Ann A-B'!G49</f>
        <v>456.12056919374999</v>
      </c>
      <c r="J32" s="429">
        <f>+SUM(D32:I32)</f>
        <v>4280.0004192831839</v>
      </c>
      <c r="K32" s="429">
        <f>+'RAW by Sector-Ann A-B'!H49</f>
        <v>25.071776073799811</v>
      </c>
      <c r="M32" s="303"/>
      <c r="N32" s="303"/>
      <c r="O32" s="303"/>
      <c r="P32" s="303"/>
      <c r="Q32" s="303"/>
      <c r="R32" s="303"/>
      <c r="S32" s="303"/>
      <c r="T32" s="130"/>
      <c r="U32" s="130"/>
      <c r="V32" s="130"/>
      <c r="W32" s="130"/>
      <c r="X32" s="130"/>
      <c r="Y32" s="130"/>
      <c r="Z32" s="130"/>
    </row>
    <row r="33" spans="1:26" s="122" customFormat="1" ht="17.100000000000001" customHeight="1">
      <c r="A33" s="472"/>
      <c r="B33" s="452" t="s">
        <v>7</v>
      </c>
      <c r="C33" s="453"/>
      <c r="D33" s="429">
        <f>+'RAW by Sector-Ann A-B'!B50</f>
        <v>417.37375794687</v>
      </c>
      <c r="E33" s="326">
        <f>+'RAW by Sector-Ann A-B'!C50</f>
        <v>0</v>
      </c>
      <c r="F33" s="429">
        <f>+'RAW by Sector-Ann A-B'!D50</f>
        <v>153.05957495889004</v>
      </c>
      <c r="G33" s="429">
        <f>+'RAW by Sector-Ann A-B'!E50</f>
        <v>82.967957317039975</v>
      </c>
      <c r="H33" s="429">
        <f>+'RAW by Sector-Ann A-B'!F50</f>
        <v>5.4248664432000009</v>
      </c>
      <c r="I33" s="429">
        <f>+'RAW by Sector-Ann A-B'!G50</f>
        <v>0.12466470725999999</v>
      </c>
      <c r="J33" s="429">
        <f t="shared" ref="J33:J39" si="1">+SUM(D33:I33)</f>
        <v>658.95082137326006</v>
      </c>
      <c r="K33" s="429">
        <f>+'RAW by Sector-Ann A-B'!H50</f>
        <v>3926.0289965591901</v>
      </c>
      <c r="L33" s="120"/>
      <c r="M33" s="299"/>
      <c r="N33" s="299"/>
      <c r="O33" s="299"/>
      <c r="P33" s="299"/>
      <c r="Q33" s="299"/>
      <c r="R33" s="299"/>
      <c r="S33" s="299"/>
      <c r="T33" s="130"/>
      <c r="U33" s="130"/>
      <c r="V33" s="130"/>
      <c r="W33" s="130"/>
      <c r="X33" s="130"/>
      <c r="Y33" s="130"/>
      <c r="Z33" s="130"/>
    </row>
    <row r="34" spans="1:26" s="122" customFormat="1" ht="17.100000000000001" customHeight="1">
      <c r="A34" s="472"/>
      <c r="B34" s="452" t="s">
        <v>8</v>
      </c>
      <c r="C34" s="453"/>
      <c r="D34" s="429">
        <f>+'RAW by Sector-Ann A-B'!B51</f>
        <v>2753.1461174964993</v>
      </c>
      <c r="E34" s="429">
        <f>+'RAW by Sector-Ann A-B'!C51</f>
        <v>2313.9847766122898</v>
      </c>
      <c r="F34" s="429">
        <f>+'RAW by Sector-Ann A-B'!D51</f>
        <v>1037.2385198744171</v>
      </c>
      <c r="G34" s="429">
        <f>+'RAW by Sector-Ann A-B'!E51</f>
        <v>1014.463266274489</v>
      </c>
      <c r="H34" s="429">
        <f>+'RAW by Sector-Ann A-B'!F51</f>
        <v>6279.6106460231986</v>
      </c>
      <c r="I34" s="429">
        <f>+'RAW by Sector-Ann A-B'!G51</f>
        <v>3151.3935347647648</v>
      </c>
      <c r="J34" s="429">
        <f t="shared" si="1"/>
        <v>16549.836861045656</v>
      </c>
      <c r="K34" s="429">
        <f>+'RAW by Sector-Ann A-B'!H51</f>
        <v>1603.215285689962</v>
      </c>
      <c r="L34" s="120"/>
      <c r="M34" s="299"/>
      <c r="N34" s="299"/>
      <c r="O34" s="299"/>
      <c r="P34" s="299"/>
      <c r="Q34" s="299"/>
      <c r="R34" s="299"/>
      <c r="S34" s="299"/>
      <c r="T34" s="130"/>
      <c r="U34" s="130"/>
      <c r="V34" s="130"/>
      <c r="W34" s="130"/>
      <c r="X34" s="130"/>
      <c r="Y34" s="130"/>
      <c r="Z34" s="130"/>
    </row>
    <row r="35" spans="1:26" s="122" customFormat="1" ht="17.100000000000001" customHeight="1">
      <c r="A35" s="472"/>
      <c r="B35" s="452" t="s">
        <v>9</v>
      </c>
      <c r="C35" s="453"/>
      <c r="D35" s="429">
        <f>+'RAW by Sector-Ann A-B'!B52</f>
        <v>1459.8619003941269</v>
      </c>
      <c r="E35" s="429">
        <f>+'RAW by Sector-Ann A-B'!C52</f>
        <v>14.009352168972264</v>
      </c>
      <c r="F35" s="429">
        <f>+'RAW by Sector-Ann A-B'!D52</f>
        <v>1501.2710693244514</v>
      </c>
      <c r="G35" s="429">
        <f>+'RAW by Sector-Ann A-B'!E52</f>
        <v>1229.8394335904998</v>
      </c>
      <c r="H35" s="429">
        <f>+'RAW by Sector-Ann A-B'!F52</f>
        <v>2415.5164698140534</v>
      </c>
      <c r="I35" s="429">
        <f>+'RAW by Sector-Ann A-B'!G52</f>
        <v>1032.3606625000643</v>
      </c>
      <c r="J35" s="429">
        <f t="shared" si="1"/>
        <v>7652.8588877921684</v>
      </c>
      <c r="K35" s="429">
        <f>+'RAW by Sector-Ann A-B'!H52</f>
        <v>232.16746330559886</v>
      </c>
      <c r="L35" s="120"/>
      <c r="M35" s="299"/>
      <c r="N35" s="299"/>
      <c r="O35" s="299"/>
      <c r="P35" s="299"/>
      <c r="Q35" s="299"/>
      <c r="R35" s="299"/>
      <c r="S35" s="299"/>
      <c r="T35" s="130"/>
      <c r="U35" s="130"/>
      <c r="V35" s="130"/>
      <c r="W35" s="130"/>
      <c r="X35" s="130"/>
      <c r="Y35" s="130"/>
      <c r="Z35" s="130"/>
    </row>
    <row r="36" spans="1:26" s="122" customFormat="1" ht="17.100000000000001" customHeight="1">
      <c r="A36" s="472"/>
      <c r="B36" s="452" t="s">
        <v>10</v>
      </c>
      <c r="C36" s="453"/>
      <c r="D36" s="429">
        <f>+'RAW by Sector-Ann A-B'!B53</f>
        <v>0</v>
      </c>
      <c r="E36" s="429">
        <f>+'RAW by Sector-Ann A-B'!C53</f>
        <v>2.3724022903000006</v>
      </c>
      <c r="F36" s="429">
        <f>+'RAW by Sector-Ann A-B'!D53</f>
        <v>4019.1987366841317</v>
      </c>
      <c r="G36" s="429">
        <f>+'RAW by Sector-Ann A-B'!E53</f>
        <v>536.48943347912962</v>
      </c>
      <c r="H36" s="429">
        <f>+'RAW by Sector-Ann A-B'!F53</f>
        <v>0</v>
      </c>
      <c r="I36" s="429">
        <f>+'RAW by Sector-Ann A-B'!G53</f>
        <v>0</v>
      </c>
      <c r="J36" s="429">
        <f t="shared" si="1"/>
        <v>4558.0605724535617</v>
      </c>
      <c r="K36" s="429">
        <f>+'RAW by Sector-Ann A-B'!H53</f>
        <v>3455.597024670295</v>
      </c>
      <c r="L36" s="120"/>
      <c r="M36" s="299"/>
      <c r="N36" s="299"/>
      <c r="O36" s="299"/>
      <c r="P36" s="299"/>
      <c r="Q36" s="299"/>
      <c r="R36" s="299"/>
      <c r="S36" s="299"/>
      <c r="T36" s="130"/>
      <c r="U36" s="130"/>
      <c r="V36" s="130"/>
      <c r="W36" s="130"/>
      <c r="X36" s="130"/>
      <c r="Y36" s="130"/>
      <c r="Z36" s="130"/>
    </row>
    <row r="37" spans="1:26" s="122" customFormat="1" ht="17.100000000000001" customHeight="1">
      <c r="A37" s="472"/>
      <c r="B37" s="452" t="s">
        <v>11</v>
      </c>
      <c r="C37" s="453"/>
      <c r="D37" s="429">
        <f>+'RAW by Sector-Ann A-B'!B54</f>
        <v>0</v>
      </c>
      <c r="E37" s="429">
        <f>+'RAW by Sector-Ann A-B'!C54</f>
        <v>1140.6741143301288</v>
      </c>
      <c r="F37" s="429">
        <f>+'RAW by Sector-Ann A-B'!D54</f>
        <v>7236.1229652593747</v>
      </c>
      <c r="G37" s="429">
        <f>+'RAW by Sector-Ann A-B'!E54</f>
        <v>3592.2724951005594</v>
      </c>
      <c r="H37" s="429">
        <f>+'RAW by Sector-Ann A-B'!F54</f>
        <v>0</v>
      </c>
      <c r="I37" s="429">
        <f>+'RAW by Sector-Ann A-B'!G54</f>
        <v>0</v>
      </c>
      <c r="J37" s="429">
        <f t="shared" si="1"/>
        <v>11969.069574690064</v>
      </c>
      <c r="K37" s="429">
        <f>+'RAW by Sector-Ann A-B'!H54</f>
        <v>0</v>
      </c>
      <c r="L37" s="120"/>
      <c r="M37" s="299"/>
      <c r="N37" s="299"/>
      <c r="O37" s="299"/>
      <c r="P37" s="299"/>
      <c r="Q37" s="299"/>
      <c r="R37" s="299"/>
      <c r="S37" s="299"/>
      <c r="T37" s="130"/>
      <c r="U37" s="130"/>
      <c r="V37" s="130"/>
      <c r="W37" s="130"/>
      <c r="X37" s="130"/>
      <c r="Y37" s="130"/>
      <c r="Z37" s="130"/>
    </row>
    <row r="38" spans="1:26" s="122" customFormat="1" ht="17.100000000000001" customHeight="1">
      <c r="A38" s="472"/>
      <c r="B38" s="452" t="s">
        <v>13</v>
      </c>
      <c r="C38" s="453"/>
      <c r="D38" s="429">
        <f>+'RAW by Sector-Ann A-B'!B55</f>
        <v>2059.1568110445783</v>
      </c>
      <c r="E38" s="429">
        <f>+'RAW by Sector-Ann A-B'!C55</f>
        <v>81.313624317029991</v>
      </c>
      <c r="F38" s="429">
        <f>+'RAW by Sector-Ann A-B'!D55</f>
        <v>1822.5114795813802</v>
      </c>
      <c r="G38" s="429">
        <f>+'RAW by Sector-Ann A-B'!E55</f>
        <v>653.71226731048284</v>
      </c>
      <c r="H38" s="429">
        <f>+'RAW by Sector-Ann A-B'!F55</f>
        <v>7120.5497380257029</v>
      </c>
      <c r="I38" s="429">
        <f>+'RAW by Sector-Ann A-B'!G55</f>
        <v>0</v>
      </c>
      <c r="J38" s="429">
        <f t="shared" si="1"/>
        <v>11737.243920279176</v>
      </c>
      <c r="K38" s="326">
        <f>+'RAW by Sector-Ann A-B'!H55</f>
        <v>0</v>
      </c>
      <c r="L38" s="120"/>
      <c r="M38" s="299"/>
      <c r="N38" s="299"/>
      <c r="O38" s="299"/>
      <c r="P38" s="299"/>
      <c r="Q38" s="299"/>
      <c r="R38" s="299"/>
      <c r="S38" s="299"/>
      <c r="T38" s="130"/>
      <c r="U38" s="130"/>
      <c r="V38" s="130"/>
      <c r="W38" s="130"/>
      <c r="X38" s="130"/>
      <c r="Y38" s="130"/>
      <c r="Z38" s="130"/>
    </row>
    <row r="39" spans="1:26" s="122" customFormat="1" ht="17.100000000000001" customHeight="1">
      <c r="A39" s="301"/>
      <c r="B39" s="452" t="s">
        <v>16</v>
      </c>
      <c r="C39" s="453"/>
      <c r="D39" s="134">
        <f>+'RAW by Sector-Ann A-B'!B56</f>
        <v>8201.0200242863539</v>
      </c>
      <c r="E39" s="134">
        <f>+'RAW by Sector-Ann A-B'!C56</f>
        <v>4353.6581124104105</v>
      </c>
      <c r="F39" s="134">
        <f>+'RAW by Sector-Ann A-B'!D56</f>
        <v>17099.747921720169</v>
      </c>
      <c r="G39" s="134">
        <f>+'RAW by Sector-Ann A-B'!E56</f>
        <v>7170.2800202929366</v>
      </c>
      <c r="H39" s="134">
        <f>+'RAW by Sector-Ann A-B'!F56</f>
        <v>15941.315547041362</v>
      </c>
      <c r="I39" s="134">
        <f>+'RAW by Sector-Ann A-B'!G56</f>
        <v>4639.9994311658393</v>
      </c>
      <c r="J39" s="134">
        <f t="shared" si="1"/>
        <v>57406.021056917067</v>
      </c>
      <c r="K39" s="134">
        <f>+'RAW by Sector-Ann A-B'!H56</f>
        <v>9242.0805462988465</v>
      </c>
      <c r="L39" s="120"/>
      <c r="M39" s="299"/>
      <c r="N39" s="299"/>
      <c r="O39" s="299"/>
      <c r="P39" s="299"/>
      <c r="Q39" s="299"/>
      <c r="R39" s="299"/>
      <c r="S39" s="299"/>
      <c r="T39" s="130"/>
      <c r="U39" s="130"/>
      <c r="V39" s="130"/>
      <c r="W39" s="130"/>
      <c r="X39" s="130"/>
      <c r="Y39" s="130"/>
      <c r="Z39" s="130"/>
    </row>
    <row r="40" spans="1:26" s="123" customFormat="1">
      <c r="J40" s="155"/>
    </row>
    <row r="41" spans="1:26" ht="17.100000000000001" customHeight="1">
      <c r="A41" s="123"/>
      <c r="B41" s="191"/>
      <c r="C41" s="162"/>
      <c r="D41" s="464" t="s">
        <v>103</v>
      </c>
      <c r="E41" s="464"/>
      <c r="F41" s="464"/>
      <c r="G41" s="464"/>
      <c r="H41" s="464"/>
      <c r="I41" s="464"/>
      <c r="J41" s="464"/>
      <c r="K41" s="464"/>
      <c r="N41" s="122" t="s">
        <v>107</v>
      </c>
      <c r="O41" s="412">
        <f ca="1">NOW()</f>
        <v>44383.44200451389</v>
      </c>
    </row>
    <row r="42" spans="1:26" ht="17.100000000000001" customHeight="1">
      <c r="A42" s="123"/>
      <c r="B42" s="191"/>
      <c r="C42" s="193"/>
      <c r="D42" s="464" t="s">
        <v>4</v>
      </c>
      <c r="E42" s="464"/>
      <c r="F42" s="464"/>
      <c r="G42" s="464"/>
      <c r="H42" s="464"/>
      <c r="I42" s="464"/>
      <c r="J42" s="464"/>
      <c r="K42" s="464"/>
      <c r="N42" s="122"/>
      <c r="O42" s="122" t="s">
        <v>108</v>
      </c>
    </row>
    <row r="43" spans="1:26" ht="17.100000000000001" customHeight="1">
      <c r="A43" s="123"/>
      <c r="B43" s="538" t="s">
        <v>94</v>
      </c>
      <c r="C43" s="538"/>
      <c r="D43" s="194" t="s">
        <v>6</v>
      </c>
      <c r="E43" s="194" t="s">
        <v>7</v>
      </c>
      <c r="F43" s="194" t="s">
        <v>8</v>
      </c>
      <c r="G43" s="194" t="s">
        <v>9</v>
      </c>
      <c r="H43" s="194" t="s">
        <v>10</v>
      </c>
      <c r="I43" s="194" t="s">
        <v>11</v>
      </c>
      <c r="J43" s="163" t="s">
        <v>12</v>
      </c>
      <c r="K43" s="195" t="s">
        <v>13</v>
      </c>
    </row>
    <row r="44" spans="1:26" s="122" customFormat="1" ht="17.100000000000001" customHeight="1">
      <c r="A44" s="472"/>
      <c r="B44" s="452" t="s">
        <v>6</v>
      </c>
      <c r="C44" s="453"/>
      <c r="D44" s="429">
        <f>+'RAW by Sector-Ann A-B'!B83</f>
        <v>1543.3703162312549</v>
      </c>
      <c r="E44" s="429">
        <f>+'RAW by Sector-Ann A-B'!C83</f>
        <v>643.55524878434505</v>
      </c>
      <c r="F44" s="429">
        <f>+'RAW by Sector-Ann A-B'!D83</f>
        <v>1305.1959726408302</v>
      </c>
      <c r="G44" s="429">
        <f>+'RAW by Sector-Ann A-B'!E83</f>
        <v>55.438458613930472</v>
      </c>
      <c r="H44" s="429">
        <f>+'RAW by Sector-Ann A-B'!F83</f>
        <v>127.84405380584003</v>
      </c>
      <c r="I44" s="429">
        <f>+'RAW by Sector-Ann A-B'!G83</f>
        <v>474.62346754682505</v>
      </c>
      <c r="J44" s="429">
        <f>+SUM(D44:I44)</f>
        <v>4150.0275176230261</v>
      </c>
      <c r="K44" s="429">
        <f>+'RAW by Sector-Ann A-B'!H83</f>
        <v>27.327792859428044</v>
      </c>
      <c r="L44" s="120"/>
      <c r="M44" s="299"/>
      <c r="N44" s="299"/>
      <c r="O44" s="299"/>
      <c r="P44" s="299"/>
      <c r="Q44" s="299"/>
      <c r="R44" s="299"/>
      <c r="S44" s="299"/>
      <c r="T44" s="130"/>
      <c r="U44" s="130"/>
      <c r="V44" s="130"/>
      <c r="W44" s="130"/>
      <c r="X44" s="130"/>
      <c r="Y44" s="130"/>
      <c r="Z44" s="130"/>
    </row>
    <row r="45" spans="1:26" s="122" customFormat="1" ht="17.100000000000001" customHeight="1">
      <c r="A45" s="472"/>
      <c r="B45" s="452" t="s">
        <v>7</v>
      </c>
      <c r="C45" s="453"/>
      <c r="D45" s="429">
        <f>+'RAW by Sector-Ann A-B'!B84</f>
        <v>420.74013590585002</v>
      </c>
      <c r="E45" s="326">
        <f>+'RAW by Sector-Ann A-B'!C84</f>
        <v>0</v>
      </c>
      <c r="F45" s="429">
        <f>+'RAW by Sector-Ann A-B'!D84</f>
        <v>100.12312336056002</v>
      </c>
      <c r="G45" s="429">
        <f>+'RAW by Sector-Ann A-B'!E84</f>
        <v>82.749231628719997</v>
      </c>
      <c r="H45" s="429">
        <f>+'RAW by Sector-Ann A-B'!F84</f>
        <v>5.2669007400700005</v>
      </c>
      <c r="I45" s="429">
        <f>+'RAW by Sector-Ann A-B'!G84</f>
        <v>0.14971439412999998</v>
      </c>
      <c r="J45" s="429">
        <f t="shared" ref="J45:J51" si="2">+SUM(D45:I45)</f>
        <v>609.02910602933014</v>
      </c>
      <c r="K45" s="429">
        <f>+'RAW by Sector-Ann A-B'!H84</f>
        <v>4003.5819604416092</v>
      </c>
      <c r="L45" s="120"/>
      <c r="M45" s="299"/>
      <c r="N45" s="299"/>
      <c r="O45" s="299"/>
      <c r="P45" s="299"/>
      <c r="Q45" s="299"/>
      <c r="R45" s="299"/>
      <c r="S45" s="299"/>
      <c r="T45" s="130"/>
      <c r="U45" s="130"/>
      <c r="V45" s="130"/>
      <c r="W45" s="130"/>
      <c r="X45" s="130"/>
      <c r="Y45" s="130"/>
      <c r="Z45" s="130"/>
    </row>
    <row r="46" spans="1:26" s="122" customFormat="1" ht="17.100000000000001" customHeight="1">
      <c r="A46" s="472"/>
      <c r="B46" s="452" t="s">
        <v>8</v>
      </c>
      <c r="C46" s="453"/>
      <c r="D46" s="429">
        <f>+'RAW by Sector-Ann A-B'!B85</f>
        <v>2724.3302930595805</v>
      </c>
      <c r="E46" s="429">
        <f>+'RAW by Sector-Ann A-B'!C85</f>
        <v>2476.7378690423702</v>
      </c>
      <c r="F46" s="429">
        <f>+'RAW by Sector-Ann A-B'!D85</f>
        <v>1289.7926362297915</v>
      </c>
      <c r="G46" s="429">
        <f>+'RAW by Sector-Ann A-B'!E85</f>
        <v>1059.3268389886873</v>
      </c>
      <c r="H46" s="429">
        <f>+'RAW by Sector-Ann A-B'!F85</f>
        <v>6359.4050744908081</v>
      </c>
      <c r="I46" s="429">
        <f>+'RAW by Sector-Ann A-B'!G85</f>
        <v>3243.5567877169915</v>
      </c>
      <c r="J46" s="429">
        <f t="shared" si="2"/>
        <v>17153.14949952823</v>
      </c>
      <c r="K46" s="429">
        <f>+'RAW by Sector-Ann A-B'!H85</f>
        <v>1710.9664623055066</v>
      </c>
      <c r="M46" s="303"/>
      <c r="N46" s="303"/>
      <c r="O46" s="303"/>
      <c r="P46" s="303"/>
      <c r="Q46" s="303"/>
      <c r="R46" s="303"/>
      <c r="S46" s="303"/>
      <c r="T46" s="130"/>
      <c r="U46" s="130"/>
      <c r="V46" s="130"/>
      <c r="W46" s="130"/>
      <c r="X46" s="130"/>
      <c r="Y46" s="130"/>
      <c r="Z46" s="130"/>
    </row>
    <row r="47" spans="1:26" s="122" customFormat="1" ht="17.100000000000001" customHeight="1">
      <c r="A47" s="472"/>
      <c r="B47" s="452" t="s">
        <v>9</v>
      </c>
      <c r="C47" s="453"/>
      <c r="D47" s="429">
        <f>+'RAW by Sector-Ann A-B'!B86</f>
        <v>1502.6615688357001</v>
      </c>
      <c r="E47" s="429">
        <f>+'RAW by Sector-Ann A-B'!C86</f>
        <v>14.620152616654975</v>
      </c>
      <c r="F47" s="429">
        <f>+'RAW by Sector-Ann A-B'!D86</f>
        <v>1501.3279938970177</v>
      </c>
      <c r="G47" s="429">
        <f>+'RAW by Sector-Ann A-B'!E86</f>
        <v>1232.5909493653471</v>
      </c>
      <c r="H47" s="429">
        <f>+'RAW by Sector-Ann A-B'!F86</f>
        <v>2453.3554377129026</v>
      </c>
      <c r="I47" s="429">
        <f>+'RAW by Sector-Ann A-B'!G86</f>
        <v>1070.8875216553579</v>
      </c>
      <c r="J47" s="429">
        <f t="shared" si="2"/>
        <v>7775.4436240829809</v>
      </c>
      <c r="K47" s="429">
        <f>+'RAW by Sector-Ann A-B'!H86</f>
        <v>248.81524410873419</v>
      </c>
      <c r="L47" s="120"/>
      <c r="M47" s="299"/>
      <c r="N47" s="299"/>
      <c r="O47" s="299"/>
      <c r="P47" s="299"/>
      <c r="Q47" s="299"/>
      <c r="R47" s="299"/>
      <c r="S47" s="299"/>
      <c r="T47" s="130"/>
      <c r="U47" s="130"/>
      <c r="V47" s="130"/>
      <c r="W47" s="130"/>
      <c r="X47" s="130"/>
      <c r="Y47" s="130"/>
      <c r="Z47" s="130"/>
    </row>
    <row r="48" spans="1:26" s="122" customFormat="1" ht="17.100000000000001" customHeight="1">
      <c r="A48" s="472"/>
      <c r="B48" s="452" t="s">
        <v>10</v>
      </c>
      <c r="C48" s="453"/>
      <c r="D48" s="429">
        <f>+'RAW by Sector-Ann A-B'!B87</f>
        <v>0</v>
      </c>
      <c r="E48" s="429">
        <f>+'RAW by Sector-Ann A-B'!C87</f>
        <v>2.3510474019100003</v>
      </c>
      <c r="F48" s="429">
        <f>+'RAW by Sector-Ann A-B'!D87</f>
        <v>4135.9404111039803</v>
      </c>
      <c r="G48" s="429">
        <f>+'RAW by Sector-Ann A-B'!E87</f>
        <v>544.67012212619557</v>
      </c>
      <c r="H48" s="429">
        <f>+'RAW by Sector-Ann A-B'!F87</f>
        <v>0</v>
      </c>
      <c r="I48" s="429">
        <f>+'RAW by Sector-Ann A-B'!G87</f>
        <v>0</v>
      </c>
      <c r="J48" s="429">
        <f t="shared" si="2"/>
        <v>4682.9615806320862</v>
      </c>
      <c r="K48" s="429">
        <f>+'RAW by Sector-Ann A-B'!H87</f>
        <v>3561.83290160662</v>
      </c>
      <c r="L48" s="120"/>
      <c r="M48" s="299"/>
      <c r="N48" s="299"/>
      <c r="O48" s="299"/>
      <c r="P48" s="299"/>
      <c r="Q48" s="299"/>
      <c r="R48" s="299"/>
      <c r="S48" s="299"/>
      <c r="T48" s="130"/>
      <c r="U48" s="130"/>
      <c r="V48" s="130"/>
      <c r="W48" s="130"/>
      <c r="X48" s="130"/>
      <c r="Y48" s="130"/>
      <c r="Z48" s="130"/>
    </row>
    <row r="49" spans="1:27" s="122" customFormat="1" ht="17.100000000000001" customHeight="1">
      <c r="A49" s="472"/>
      <c r="B49" s="452" t="s">
        <v>11</v>
      </c>
      <c r="C49" s="453"/>
      <c r="D49" s="429">
        <f>+'RAW by Sector-Ann A-B'!B88</f>
        <v>0</v>
      </c>
      <c r="E49" s="429">
        <f>+'RAW by Sector-Ann A-B'!C88</f>
        <v>1137.9981768017201</v>
      </c>
      <c r="F49" s="429">
        <f>+'RAW by Sector-Ann A-B'!D88</f>
        <v>7442.3177436539418</v>
      </c>
      <c r="G49" s="429">
        <f>+'RAW by Sector-Ann A-B'!E88</f>
        <v>3661.2966572262253</v>
      </c>
      <c r="H49" s="429">
        <f>+'RAW by Sector-Ann A-B'!F88</f>
        <v>0</v>
      </c>
      <c r="I49" s="429">
        <f>+'RAW by Sector-Ann A-B'!G88</f>
        <v>0</v>
      </c>
      <c r="J49" s="429">
        <f t="shared" si="2"/>
        <v>12241.612577681886</v>
      </c>
      <c r="K49" s="429">
        <f>+'RAW by Sector-Ann A-B'!H88</f>
        <v>0</v>
      </c>
      <c r="L49" s="120"/>
      <c r="M49" s="299"/>
      <c r="N49" s="299"/>
      <c r="O49" s="299"/>
      <c r="P49" s="299"/>
      <c r="Q49" s="299"/>
      <c r="R49" s="299"/>
      <c r="S49" s="299"/>
      <c r="T49" s="130"/>
      <c r="U49" s="130"/>
      <c r="V49" s="130"/>
      <c r="W49" s="130"/>
      <c r="X49" s="130"/>
      <c r="Y49" s="130"/>
      <c r="Z49" s="130"/>
    </row>
    <row r="50" spans="1:27" s="122" customFormat="1" ht="17.100000000000001" customHeight="1">
      <c r="A50" s="472"/>
      <c r="B50" s="452" t="s">
        <v>13</v>
      </c>
      <c r="C50" s="453"/>
      <c r="D50" s="429">
        <f>+'RAW by Sector-Ann A-B'!B89</f>
        <v>2110.3463922850669</v>
      </c>
      <c r="E50" s="429">
        <f>+'RAW by Sector-Ann A-B'!C89</f>
        <v>81.578470476709995</v>
      </c>
      <c r="F50" s="429">
        <f>+'RAW by Sector-Ann A-B'!D89</f>
        <v>1958.7411535197798</v>
      </c>
      <c r="G50" s="429">
        <f>+'RAW by Sector-Ann A-B'!E89</f>
        <v>640.41711864918057</v>
      </c>
      <c r="H50" s="429">
        <f>+'RAW by Sector-Ann A-B'!F89</f>
        <v>7054.8400273042398</v>
      </c>
      <c r="I50" s="429">
        <f>+'RAW by Sector-Ann A-B'!G89</f>
        <v>0</v>
      </c>
      <c r="J50" s="429">
        <f t="shared" si="2"/>
        <v>11845.923162234976</v>
      </c>
      <c r="K50" s="326">
        <f>+'RAW by Sector-Ann A-B'!H89</f>
        <v>0</v>
      </c>
      <c r="L50" s="120"/>
      <c r="M50" s="299"/>
      <c r="N50" s="299"/>
      <c r="O50" s="299"/>
      <c r="P50" s="299"/>
      <c r="Q50" s="299"/>
      <c r="R50" s="299"/>
      <c r="S50" s="299"/>
      <c r="T50" s="130"/>
      <c r="U50" s="130"/>
      <c r="V50" s="130"/>
      <c r="W50" s="130"/>
      <c r="X50" s="130"/>
      <c r="Y50" s="130"/>
      <c r="Z50" s="130"/>
    </row>
    <row r="51" spans="1:27" s="122" customFormat="1" ht="17.100000000000001" customHeight="1">
      <c r="A51" s="301"/>
      <c r="B51" s="452" t="s">
        <v>16</v>
      </c>
      <c r="C51" s="453"/>
      <c r="D51" s="134">
        <f>+'RAW by Sector-Ann A-B'!B90</f>
        <v>8301.4487063174529</v>
      </c>
      <c r="E51" s="134">
        <f>+'RAW by Sector-Ann A-B'!C90</f>
        <v>4356.8409651237107</v>
      </c>
      <c r="F51" s="134">
        <f>+'RAW by Sector-Ann A-B'!D90</f>
        <v>17733.439034405899</v>
      </c>
      <c r="G51" s="134">
        <f>+'RAW by Sector-Ann A-B'!E90</f>
        <v>7276.4893765982861</v>
      </c>
      <c r="H51" s="134">
        <f>+'RAW by Sector-Ann A-B'!F90</f>
        <v>16000.711494053859</v>
      </c>
      <c r="I51" s="134">
        <f>+'RAW by Sector-Ann A-B'!G90</f>
        <v>4789.217491313304</v>
      </c>
      <c r="J51" s="134">
        <f t="shared" si="2"/>
        <v>58458.147067812512</v>
      </c>
      <c r="K51" s="134">
        <f>+'RAW by Sector-Ann A-B'!H90</f>
        <v>9552.5243613218991</v>
      </c>
      <c r="L51" s="120"/>
      <c r="M51" s="299"/>
      <c r="N51" s="299"/>
      <c r="O51" s="299"/>
      <c r="P51" s="299"/>
      <c r="Q51" s="299"/>
      <c r="R51" s="299"/>
      <c r="S51" s="299"/>
      <c r="T51" s="130"/>
      <c r="U51" s="130"/>
      <c r="V51" s="130"/>
      <c r="W51" s="130"/>
      <c r="X51" s="130"/>
      <c r="Y51" s="130"/>
      <c r="Z51" s="130"/>
    </row>
    <row r="52" spans="1:27" s="123" customFormat="1">
      <c r="J52" s="155"/>
    </row>
    <row r="53" spans="1:27" ht="17.100000000000001" customHeight="1">
      <c r="A53" s="123"/>
      <c r="B53" s="191"/>
      <c r="C53" s="162"/>
      <c r="D53" s="464" t="s">
        <v>14</v>
      </c>
      <c r="E53" s="464"/>
      <c r="F53" s="464"/>
      <c r="G53" s="464"/>
      <c r="H53" s="464"/>
      <c r="I53" s="464"/>
      <c r="J53" s="464"/>
      <c r="K53" s="464"/>
      <c r="N53" s="122" t="s">
        <v>107</v>
      </c>
      <c r="O53" s="412">
        <f ca="1">NOW()</f>
        <v>44383.44200451389</v>
      </c>
    </row>
    <row r="54" spans="1:27" ht="17.100000000000001" customHeight="1">
      <c r="A54" s="123"/>
      <c r="B54" s="191"/>
      <c r="C54" s="193"/>
      <c r="D54" s="464" t="s">
        <v>4</v>
      </c>
      <c r="E54" s="464"/>
      <c r="F54" s="464"/>
      <c r="G54" s="464"/>
      <c r="H54" s="464"/>
      <c r="I54" s="464"/>
      <c r="J54" s="464"/>
      <c r="K54" s="464"/>
      <c r="N54" s="122"/>
      <c r="O54" s="122" t="s">
        <v>108</v>
      </c>
    </row>
    <row r="55" spans="1:27" ht="20.100000000000001" customHeight="1">
      <c r="A55" s="123"/>
      <c r="B55" s="538" t="s">
        <v>94</v>
      </c>
      <c r="C55" s="538"/>
      <c r="D55" s="194" t="s">
        <v>6</v>
      </c>
      <c r="E55" s="194" t="s">
        <v>7</v>
      </c>
      <c r="F55" s="194" t="s">
        <v>8</v>
      </c>
      <c r="G55" s="194" t="s">
        <v>9</v>
      </c>
      <c r="H55" s="194" t="s">
        <v>10</v>
      </c>
      <c r="I55" s="194" t="s">
        <v>11</v>
      </c>
      <c r="J55" s="163" t="s">
        <v>12</v>
      </c>
      <c r="K55" s="195" t="s">
        <v>13</v>
      </c>
    </row>
    <row r="56" spans="1:27" s="122" customFormat="1" ht="17.100000000000001" customHeight="1">
      <c r="A56" s="472"/>
      <c r="B56" s="452" t="s">
        <v>6</v>
      </c>
      <c r="C56" s="453"/>
      <c r="D56" s="429">
        <f>+'RAW by Sector-Ann A-B'!B117</f>
        <v>1571.3704461352902</v>
      </c>
      <c r="E56" s="429">
        <f>+'RAW by Sector-Ann A-B'!C117</f>
        <v>274.45227588645332</v>
      </c>
      <c r="F56" s="429">
        <f>+'RAW by Sector-Ann A-B'!D117</f>
        <v>1196.0062826168614</v>
      </c>
      <c r="G56" s="429">
        <f>+'RAW by Sector-Ann A-B'!E117</f>
        <v>56.369177997322048</v>
      </c>
      <c r="H56" s="429">
        <f>+'RAW by Sector-Ann A-B'!F117</f>
        <v>137.58397334327987</v>
      </c>
      <c r="I56" s="429">
        <f>+'RAW by Sector-Ann A-B'!G117</f>
        <v>519.01472986097997</v>
      </c>
      <c r="J56" s="429">
        <f>+SUM(D56:I56)</f>
        <v>3754.7968858401869</v>
      </c>
      <c r="K56" s="429">
        <f>+'RAW by Sector-Ann A-B'!H117</f>
        <v>28.592662597318519</v>
      </c>
      <c r="L56" s="120"/>
      <c r="M56" s="299"/>
      <c r="N56" s="299"/>
      <c r="O56" s="299"/>
      <c r="P56" s="299"/>
      <c r="Q56" s="299"/>
      <c r="R56" s="299"/>
      <c r="S56" s="299"/>
      <c r="T56" s="130"/>
      <c r="U56" s="130"/>
      <c r="V56" s="130"/>
      <c r="W56" s="130"/>
      <c r="X56" s="130"/>
      <c r="Y56" s="130"/>
      <c r="Z56" s="130"/>
      <c r="AA56" s="130"/>
    </row>
    <row r="57" spans="1:27" s="122" customFormat="1" ht="17.100000000000001" customHeight="1">
      <c r="A57" s="472"/>
      <c r="B57" s="452" t="s">
        <v>7</v>
      </c>
      <c r="C57" s="453"/>
      <c r="D57" s="429">
        <f>+'RAW by Sector-Ann A-B'!B118</f>
        <v>424.03860281852991</v>
      </c>
      <c r="E57" s="326">
        <f>+'RAW by Sector-Ann A-B'!C118</f>
        <v>0</v>
      </c>
      <c r="F57" s="429">
        <f>+'RAW by Sector-Ann A-B'!D118</f>
        <v>51.381439575039998</v>
      </c>
      <c r="G57" s="429">
        <f>+'RAW by Sector-Ann A-B'!E118</f>
        <v>84.384842278573004</v>
      </c>
      <c r="H57" s="429">
        <f>+'RAW by Sector-Ann A-B'!F118</f>
        <v>4.601078030430001</v>
      </c>
      <c r="I57" s="429">
        <f>+'RAW by Sector-Ann A-B'!G118</f>
        <v>9.1479826690000002E-2</v>
      </c>
      <c r="J57" s="429">
        <f t="shared" ref="J57:J63" si="3">+SUM(D57:I57)</f>
        <v>564.49744252926303</v>
      </c>
      <c r="K57" s="429">
        <f>+'RAW by Sector-Ann A-B'!H118</f>
        <v>4043.8871766735301</v>
      </c>
      <c r="L57" s="120"/>
      <c r="M57" s="299"/>
      <c r="N57" s="299"/>
      <c r="O57" s="299"/>
      <c r="P57" s="299"/>
      <c r="Q57" s="299"/>
      <c r="R57" s="299"/>
      <c r="S57" s="299"/>
      <c r="T57" s="130"/>
      <c r="U57" s="130"/>
      <c r="V57" s="130"/>
      <c r="W57" s="130"/>
      <c r="X57" s="130"/>
      <c r="Y57" s="130"/>
      <c r="Z57" s="130"/>
      <c r="AA57" s="130"/>
    </row>
    <row r="58" spans="1:27" s="122" customFormat="1" ht="17.100000000000001" customHeight="1">
      <c r="A58" s="472"/>
      <c r="B58" s="452" t="s">
        <v>8</v>
      </c>
      <c r="C58" s="453"/>
      <c r="D58" s="429">
        <f>+'RAW by Sector-Ann A-B'!B119</f>
        <v>2690.0772129256106</v>
      </c>
      <c r="E58" s="429">
        <f>+'RAW by Sector-Ann A-B'!C119</f>
        <v>2704.1112242401159</v>
      </c>
      <c r="F58" s="429">
        <f>+'RAW by Sector-Ann A-B'!D119</f>
        <v>1285.4497144156751</v>
      </c>
      <c r="G58" s="429">
        <f>+'RAW by Sector-Ann A-B'!E119</f>
        <v>1118.2904144617044</v>
      </c>
      <c r="H58" s="429">
        <f>+'RAW by Sector-Ann A-B'!F119</f>
        <v>6659.4841833935634</v>
      </c>
      <c r="I58" s="429">
        <f>+'RAW by Sector-Ann A-B'!G119</f>
        <v>3365.0842494765661</v>
      </c>
      <c r="J58" s="429">
        <f t="shared" si="3"/>
        <v>17822.496998913237</v>
      </c>
      <c r="K58" s="429">
        <f>+'RAW by Sector-Ann A-B'!H119</f>
        <v>1672.0170889334661</v>
      </c>
      <c r="L58" s="120"/>
      <c r="M58" s="299"/>
      <c r="N58" s="299"/>
      <c r="O58" s="299"/>
      <c r="P58" s="299"/>
      <c r="Q58" s="299"/>
      <c r="R58" s="299"/>
      <c r="S58" s="299"/>
      <c r="T58" s="130"/>
      <c r="U58" s="130"/>
      <c r="V58" s="130"/>
      <c r="W58" s="130"/>
      <c r="X58" s="130"/>
      <c r="Y58" s="130"/>
      <c r="Z58" s="130"/>
      <c r="AA58" s="130"/>
    </row>
    <row r="59" spans="1:27" s="122" customFormat="1" ht="17.100000000000001" customHeight="1">
      <c r="A59" s="472"/>
      <c r="B59" s="452" t="s">
        <v>9</v>
      </c>
      <c r="C59" s="453"/>
      <c r="D59" s="429">
        <f>+'RAW by Sector-Ann A-B'!B120</f>
        <v>1530.4791864461074</v>
      </c>
      <c r="E59" s="429">
        <f>+'RAW by Sector-Ann A-B'!C120</f>
        <v>13.465219362288229</v>
      </c>
      <c r="F59" s="429">
        <f>+'RAW by Sector-Ann A-B'!D120</f>
        <v>1520.0701013103862</v>
      </c>
      <c r="G59" s="429">
        <f>+'RAW by Sector-Ann A-B'!E120</f>
        <v>1247.6445445760774</v>
      </c>
      <c r="H59" s="429">
        <f>+'RAW by Sector-Ann A-B'!F120</f>
        <v>2524.1850412092608</v>
      </c>
      <c r="I59" s="429">
        <f>+'RAW by Sector-Ann A-B'!G120</f>
        <v>1097.7232392783849</v>
      </c>
      <c r="J59" s="429">
        <f t="shared" si="3"/>
        <v>7933.5673321825052</v>
      </c>
      <c r="K59" s="429">
        <f>+'RAW by Sector-Ann A-B'!H120</f>
        <v>272.52468180789589</v>
      </c>
      <c r="L59" s="120"/>
      <c r="M59" s="299"/>
      <c r="N59" s="299"/>
      <c r="O59" s="299"/>
      <c r="P59" s="299"/>
      <c r="Q59" s="299"/>
      <c r="R59" s="299"/>
      <c r="S59" s="299"/>
      <c r="T59" s="130"/>
      <c r="U59" s="130"/>
      <c r="V59" s="130"/>
      <c r="W59" s="130"/>
      <c r="X59" s="130"/>
      <c r="Y59" s="130"/>
      <c r="Z59" s="130"/>
      <c r="AA59" s="130"/>
    </row>
    <row r="60" spans="1:27" s="122" customFormat="1" ht="17.100000000000001" customHeight="1">
      <c r="A60" s="472"/>
      <c r="B60" s="452" t="s">
        <v>10</v>
      </c>
      <c r="C60" s="453"/>
      <c r="D60" s="429">
        <f>+'RAW by Sector-Ann A-B'!B121</f>
        <v>0</v>
      </c>
      <c r="E60" s="429">
        <f>+'RAW by Sector-Ann A-B'!C121</f>
        <v>2.0723848552200002</v>
      </c>
      <c r="F60" s="429">
        <f>+'RAW by Sector-Ann A-B'!D121</f>
        <v>4424.7473758757942</v>
      </c>
      <c r="G60" s="429">
        <f>+'RAW by Sector-Ann A-B'!E121</f>
        <v>550.37682427680431</v>
      </c>
      <c r="H60" s="429">
        <f>+'RAW by Sector-Ann A-B'!F121</f>
        <v>64.457234999999997</v>
      </c>
      <c r="I60" s="429">
        <f>+'RAW by Sector-Ann A-B'!G121</f>
        <v>0</v>
      </c>
      <c r="J60" s="429">
        <f t="shared" si="3"/>
        <v>5041.6538200078185</v>
      </c>
      <c r="K60" s="429">
        <f>+'RAW by Sector-Ann A-B'!H121</f>
        <v>3536.8470391102669</v>
      </c>
      <c r="M60" s="303"/>
      <c r="N60" s="303"/>
      <c r="O60" s="303"/>
      <c r="P60" s="303"/>
      <c r="Q60" s="303"/>
      <c r="R60" s="303"/>
      <c r="S60" s="303"/>
      <c r="T60" s="130"/>
      <c r="U60" s="130"/>
      <c r="V60" s="130"/>
      <c r="W60" s="130"/>
      <c r="X60" s="130"/>
      <c r="Y60" s="130"/>
      <c r="Z60" s="130"/>
      <c r="AA60" s="130"/>
    </row>
    <row r="61" spans="1:27" s="122" customFormat="1" ht="17.100000000000001" customHeight="1">
      <c r="A61" s="472"/>
      <c r="B61" s="452" t="s">
        <v>11</v>
      </c>
      <c r="C61" s="453"/>
      <c r="D61" s="429">
        <f>+'RAW by Sector-Ann A-B'!B122</f>
        <v>0</v>
      </c>
      <c r="E61" s="429">
        <f>+'RAW by Sector-Ann A-B'!C122</f>
        <v>1351.1655346656082</v>
      </c>
      <c r="F61" s="429">
        <f>+'RAW by Sector-Ann A-B'!D122</f>
        <v>7762.2867356145462</v>
      </c>
      <c r="G61" s="429">
        <f>+'RAW by Sector-Ann A-B'!E122</f>
        <v>3827.7701987101391</v>
      </c>
      <c r="H61" s="429">
        <f>+'RAW by Sector-Ann A-B'!F122</f>
        <v>175.90004000000002</v>
      </c>
      <c r="I61" s="429">
        <f>+'RAW by Sector-Ann A-B'!G122</f>
        <v>0</v>
      </c>
      <c r="J61" s="429">
        <f t="shared" si="3"/>
        <v>13117.122508990295</v>
      </c>
      <c r="K61" s="429">
        <f>+'RAW by Sector-Ann A-B'!H122</f>
        <v>0</v>
      </c>
      <c r="L61" s="120"/>
      <c r="M61" s="299"/>
      <c r="N61" s="299"/>
      <c r="O61" s="299"/>
      <c r="P61" s="299"/>
      <c r="Q61" s="299"/>
      <c r="R61" s="299"/>
      <c r="S61" s="299"/>
      <c r="T61" s="130"/>
      <c r="U61" s="130"/>
      <c r="V61" s="130"/>
      <c r="W61" s="130"/>
      <c r="X61" s="130"/>
      <c r="Y61" s="130"/>
      <c r="Z61" s="130"/>
      <c r="AA61" s="130"/>
    </row>
    <row r="62" spans="1:27" s="122" customFormat="1" ht="17.100000000000001" customHeight="1">
      <c r="A62" s="472"/>
      <c r="B62" s="452" t="s">
        <v>13</v>
      </c>
      <c r="C62" s="453"/>
      <c r="D62" s="429">
        <f>+'RAW by Sector-Ann A-B'!B123</f>
        <v>2093.6659587584641</v>
      </c>
      <c r="E62" s="429">
        <f>+'RAW by Sector-Ann A-B'!C123</f>
        <v>80.347350154324772</v>
      </c>
      <c r="F62" s="429">
        <f>+'RAW by Sector-Ann A-B'!D123</f>
        <v>1934.5324057084331</v>
      </c>
      <c r="G62" s="429">
        <f>+'RAW by Sector-Ann A-B'!E123</f>
        <v>708.28419214111648</v>
      </c>
      <c r="H62" s="429">
        <f>+'RAW by Sector-Ann A-B'!F123</f>
        <v>7095.690230086645</v>
      </c>
      <c r="I62" s="429">
        <f>+'RAW by Sector-Ann A-B'!G123</f>
        <v>0</v>
      </c>
      <c r="J62" s="429">
        <f t="shared" si="3"/>
        <v>11912.520136848983</v>
      </c>
      <c r="K62" s="326">
        <f>+'RAW by Sector-Ann A-B'!H123</f>
        <v>0</v>
      </c>
      <c r="L62" s="120"/>
      <c r="M62" s="299"/>
      <c r="N62" s="299"/>
      <c r="O62" s="299"/>
      <c r="P62" s="299"/>
      <c r="Q62" s="299"/>
      <c r="R62" s="299"/>
      <c r="S62" s="299"/>
      <c r="T62" s="130"/>
      <c r="U62" s="130"/>
      <c r="V62" s="130"/>
      <c r="W62" s="130"/>
      <c r="X62" s="130"/>
      <c r="Y62" s="130"/>
      <c r="Z62" s="130"/>
      <c r="AA62" s="130"/>
    </row>
    <row r="63" spans="1:27" s="122" customFormat="1" ht="17.100000000000001" customHeight="1">
      <c r="A63" s="301"/>
      <c r="B63" s="452" t="s">
        <v>16</v>
      </c>
      <c r="C63" s="453"/>
      <c r="D63" s="134">
        <f>+'RAW by Sector-Ann A-B'!B124</f>
        <v>8309.6314070840017</v>
      </c>
      <c r="E63" s="134">
        <f>+'RAW by Sector-Ann A-B'!C124</f>
        <v>4425.6139891640105</v>
      </c>
      <c r="F63" s="134">
        <f>+'RAW by Sector-Ann A-B'!D124</f>
        <v>18174.474055116738</v>
      </c>
      <c r="G63" s="134">
        <f>+'RAW by Sector-Ann A-B'!E124</f>
        <v>7593.1201944417371</v>
      </c>
      <c r="H63" s="134">
        <f>+'RAW by Sector-Ann A-B'!F124</f>
        <v>16661.901781063178</v>
      </c>
      <c r="I63" s="134">
        <f>+'RAW by Sector-Ann A-B'!G124</f>
        <v>4981.9136984426204</v>
      </c>
      <c r="J63" s="134">
        <f t="shared" si="3"/>
        <v>60146.655125312282</v>
      </c>
      <c r="K63" s="134">
        <f>+'RAW by Sector-Ann A-B'!H124</f>
        <v>9553.868649122478</v>
      </c>
      <c r="L63" s="120"/>
      <c r="M63" s="299"/>
      <c r="N63" s="299"/>
      <c r="O63" s="299"/>
      <c r="P63" s="299"/>
      <c r="Q63" s="299"/>
      <c r="R63" s="299"/>
      <c r="S63" s="299"/>
      <c r="T63" s="130"/>
      <c r="U63" s="130"/>
      <c r="V63" s="130"/>
      <c r="W63" s="130"/>
      <c r="X63" s="130"/>
      <c r="Y63" s="130"/>
      <c r="Z63" s="130"/>
      <c r="AA63" s="130"/>
    </row>
    <row r="64" spans="1:27" s="123" customFormat="1">
      <c r="J64" s="155"/>
    </row>
    <row r="65" spans="1:31" ht="17.100000000000001" customHeight="1">
      <c r="A65" s="123"/>
      <c r="B65" s="191"/>
      <c r="C65" s="162"/>
      <c r="D65" s="464" t="s">
        <v>98</v>
      </c>
      <c r="E65" s="464"/>
      <c r="F65" s="464"/>
      <c r="G65" s="464"/>
      <c r="H65" s="464"/>
      <c r="I65" s="464"/>
      <c r="J65" s="464"/>
      <c r="K65" s="464"/>
      <c r="N65" s="122" t="s">
        <v>107</v>
      </c>
      <c r="O65" s="412">
        <f ca="1">NOW()</f>
        <v>44383.44200451389</v>
      </c>
    </row>
    <row r="66" spans="1:31" ht="17.100000000000001" customHeight="1">
      <c r="A66" s="123"/>
      <c r="B66" s="191"/>
      <c r="C66" s="193"/>
      <c r="D66" s="464" t="s">
        <v>4</v>
      </c>
      <c r="E66" s="464"/>
      <c r="F66" s="464"/>
      <c r="G66" s="464"/>
      <c r="H66" s="464"/>
      <c r="I66" s="464"/>
      <c r="J66" s="464"/>
      <c r="K66" s="464"/>
      <c r="N66" s="122"/>
      <c r="O66" s="122" t="s">
        <v>108</v>
      </c>
    </row>
    <row r="67" spans="1:31" ht="20.100000000000001" customHeight="1">
      <c r="A67" s="123"/>
      <c r="B67" s="538" t="s">
        <v>94</v>
      </c>
      <c r="C67" s="538"/>
      <c r="D67" s="194" t="s">
        <v>6</v>
      </c>
      <c r="E67" s="194" t="s">
        <v>7</v>
      </c>
      <c r="F67" s="194" t="s">
        <v>8</v>
      </c>
      <c r="G67" s="194" t="s">
        <v>9</v>
      </c>
      <c r="H67" s="194" t="s">
        <v>10</v>
      </c>
      <c r="I67" s="194" t="s">
        <v>11</v>
      </c>
      <c r="J67" s="163" t="s">
        <v>12</v>
      </c>
      <c r="K67" s="195" t="s">
        <v>13</v>
      </c>
      <c r="M67" s="197"/>
      <c r="N67" s="197"/>
      <c r="O67" s="197"/>
      <c r="P67" s="197"/>
      <c r="Q67" s="197"/>
      <c r="R67" s="197"/>
      <c r="S67" s="197"/>
      <c r="T67" s="197"/>
    </row>
    <row r="68" spans="1:31" s="122" customFormat="1" ht="17.100000000000001" customHeight="1">
      <c r="A68" s="472"/>
      <c r="B68" s="452" t="s">
        <v>6</v>
      </c>
      <c r="C68" s="453"/>
      <c r="D68" s="429">
        <f>+'RAW by Sector-Ann A-B'!B151</f>
        <v>1600.3395238036683</v>
      </c>
      <c r="E68" s="429">
        <f>+'RAW by Sector-Ann A-B'!C151</f>
        <v>824.18621853882996</v>
      </c>
      <c r="F68" s="429">
        <f>+'RAW by Sector-Ann A-B'!D151</f>
        <v>1405.5312089960544</v>
      </c>
      <c r="G68" s="429">
        <f>+'RAW by Sector-Ann A-B'!E151</f>
        <v>54.555412561467662</v>
      </c>
      <c r="H68" s="429">
        <f>+'RAW by Sector-Ann A-B'!F151</f>
        <v>138.26626685609918</v>
      </c>
      <c r="I68" s="429">
        <f>+'RAW by Sector-Ann A-B'!G151</f>
        <v>546.84200568726885</v>
      </c>
      <c r="J68" s="429">
        <f>+SUM(D68:I68)</f>
        <v>4569.7206364433887</v>
      </c>
      <c r="K68" s="429">
        <f>+'RAW by Sector-Ann A-B'!H151</f>
        <v>28.2076370479144</v>
      </c>
      <c r="L68" s="120"/>
      <c r="M68" s="299"/>
      <c r="N68" s="299"/>
      <c r="O68" s="299"/>
      <c r="P68" s="299"/>
      <c r="Q68" s="299"/>
      <c r="R68" s="299"/>
      <c r="S68" s="299"/>
      <c r="T68" s="299"/>
      <c r="U68" s="130"/>
      <c r="V68" s="130"/>
      <c r="W68" s="130"/>
      <c r="X68" s="130"/>
      <c r="Y68" s="130"/>
      <c r="Z68" s="130"/>
      <c r="AA68" s="130"/>
      <c r="AB68" s="130"/>
      <c r="AC68" s="130"/>
      <c r="AD68" s="130"/>
      <c r="AE68" s="130"/>
    </row>
    <row r="69" spans="1:31" s="122" customFormat="1" ht="17.100000000000001" customHeight="1">
      <c r="A69" s="472"/>
      <c r="B69" s="452" t="s">
        <v>7</v>
      </c>
      <c r="C69" s="453"/>
      <c r="D69" s="429">
        <f>+'RAW by Sector-Ann A-B'!B152</f>
        <v>740.05207556929986</v>
      </c>
      <c r="E69" s="326">
        <f>+'RAW by Sector-Ann A-B'!C152</f>
        <v>0</v>
      </c>
      <c r="F69" s="429">
        <f>+'RAW by Sector-Ann A-B'!D152</f>
        <v>14.674814439645399</v>
      </c>
      <c r="G69" s="429">
        <f>+'RAW by Sector-Ann A-B'!E152</f>
        <v>87.143025472960005</v>
      </c>
      <c r="H69" s="429">
        <f>+'RAW by Sector-Ann A-B'!F152</f>
        <v>4.4833381568700004</v>
      </c>
      <c r="I69" s="429">
        <f>+'RAW by Sector-Ann A-B'!G152</f>
        <v>0.10368244532</v>
      </c>
      <c r="J69" s="429">
        <f t="shared" ref="J69:J75" si="4">+SUM(D69:I69)</f>
        <v>846.45693608409533</v>
      </c>
      <c r="K69" s="429">
        <f>+'RAW by Sector-Ann A-B'!H152</f>
        <v>4120.6156375103201</v>
      </c>
      <c r="L69" s="120"/>
      <c r="M69" s="299"/>
      <c r="N69" s="299"/>
      <c r="O69" s="299"/>
      <c r="P69" s="299"/>
      <c r="Q69" s="299"/>
      <c r="R69" s="299"/>
      <c r="S69" s="299"/>
      <c r="T69" s="299"/>
      <c r="U69" s="130"/>
      <c r="V69" s="130"/>
      <c r="W69" s="130"/>
      <c r="X69" s="130"/>
      <c r="Y69" s="130"/>
      <c r="Z69" s="130"/>
      <c r="AA69" s="130"/>
      <c r="AB69" s="130"/>
      <c r="AC69" s="130"/>
      <c r="AD69" s="130"/>
      <c r="AE69" s="130"/>
    </row>
    <row r="70" spans="1:31" s="122" customFormat="1" ht="17.100000000000001" customHeight="1">
      <c r="A70" s="472"/>
      <c r="B70" s="452" t="s">
        <v>8</v>
      </c>
      <c r="C70" s="453"/>
      <c r="D70" s="429">
        <f>+'RAW by Sector-Ann A-B'!B153</f>
        <v>2886.0838957790397</v>
      </c>
      <c r="E70" s="429">
        <f>+'RAW by Sector-Ann A-B'!C153</f>
        <v>2447.5839122169818</v>
      </c>
      <c r="F70" s="429">
        <f>+'RAW by Sector-Ann A-B'!D153</f>
        <v>1333.0008920459732</v>
      </c>
      <c r="G70" s="429">
        <f>+'RAW by Sector-Ann A-B'!E153</f>
        <v>1061.4416248642772</v>
      </c>
      <c r="H70" s="429">
        <f>+'RAW by Sector-Ann A-B'!F153</f>
        <v>6706.5452324522012</v>
      </c>
      <c r="I70" s="429">
        <f>+'RAW by Sector-Ann A-B'!G153</f>
        <v>3423.4094818738604</v>
      </c>
      <c r="J70" s="429">
        <f t="shared" si="4"/>
        <v>17858.065039232333</v>
      </c>
      <c r="K70" s="429">
        <f>+'RAW by Sector-Ann A-B'!H153</f>
        <v>1696.5573879489807</v>
      </c>
      <c r="L70" s="120"/>
      <c r="M70" s="299"/>
      <c r="N70" s="299"/>
      <c r="O70" s="299"/>
      <c r="P70" s="299"/>
      <c r="Q70" s="299"/>
      <c r="R70" s="299"/>
      <c r="S70" s="299"/>
      <c r="T70" s="299"/>
      <c r="U70" s="130"/>
      <c r="V70" s="130"/>
      <c r="W70" s="130"/>
      <c r="X70" s="130"/>
      <c r="Y70" s="130"/>
      <c r="Z70" s="130"/>
      <c r="AA70" s="130"/>
      <c r="AB70" s="130"/>
      <c r="AC70" s="130"/>
      <c r="AD70" s="130"/>
      <c r="AE70" s="130"/>
    </row>
    <row r="71" spans="1:31" s="122" customFormat="1" ht="17.100000000000001" customHeight="1">
      <c r="A71" s="472"/>
      <c r="B71" s="452" t="s">
        <v>9</v>
      </c>
      <c r="C71" s="453"/>
      <c r="D71" s="429">
        <f>+'RAW by Sector-Ann A-B'!B154</f>
        <v>1567.0492632546575</v>
      </c>
      <c r="E71" s="429">
        <f>+'RAW by Sector-Ann A-B'!C154</f>
        <v>12.694958380911585</v>
      </c>
      <c r="F71" s="429">
        <f>+'RAW by Sector-Ann A-B'!D154</f>
        <v>1354.7778989923745</v>
      </c>
      <c r="G71" s="429">
        <f>+'RAW by Sector-Ann A-B'!E154</f>
        <v>1237.6329034818671</v>
      </c>
      <c r="H71" s="429">
        <f>+'RAW by Sector-Ann A-B'!F154</f>
        <v>2331.9902467829129</v>
      </c>
      <c r="I71" s="429">
        <f>+'RAW by Sector-Ann A-B'!G154</f>
        <v>1132.6114412056174</v>
      </c>
      <c r="J71" s="429">
        <f t="shared" si="4"/>
        <v>7636.7567120983422</v>
      </c>
      <c r="K71" s="429">
        <f>+'RAW by Sector-Ann A-B'!H154</f>
        <v>236.95842477482549</v>
      </c>
      <c r="L71" s="120"/>
      <c r="M71" s="299"/>
      <c r="N71" s="299"/>
      <c r="O71" s="299"/>
      <c r="P71" s="299"/>
      <c r="Q71" s="299"/>
      <c r="R71" s="299"/>
      <c r="S71" s="299"/>
      <c r="T71" s="299"/>
      <c r="U71" s="130"/>
      <c r="V71" s="130"/>
      <c r="W71" s="130"/>
      <c r="X71" s="130"/>
      <c r="Y71" s="130"/>
      <c r="Z71" s="130"/>
      <c r="AA71" s="130"/>
      <c r="AB71" s="130"/>
      <c r="AC71" s="130"/>
      <c r="AD71" s="130"/>
      <c r="AE71" s="130"/>
    </row>
    <row r="72" spans="1:31" s="122" customFormat="1" ht="17.100000000000001" customHeight="1">
      <c r="A72" s="472"/>
      <c r="B72" s="452" t="s">
        <v>10</v>
      </c>
      <c r="C72" s="453"/>
      <c r="D72" s="429">
        <f>+'RAW by Sector-Ann A-B'!B155</f>
        <v>0</v>
      </c>
      <c r="E72" s="429">
        <f>+'RAW by Sector-Ann A-B'!C155</f>
        <v>2.1088706391000001</v>
      </c>
      <c r="F72" s="429">
        <f>+'RAW by Sector-Ann A-B'!D155</f>
        <v>4642.9659654686311</v>
      </c>
      <c r="G72" s="429">
        <f>+'RAW by Sector-Ann A-B'!E155</f>
        <v>549.84169168397398</v>
      </c>
      <c r="H72" s="429">
        <f>+'RAW by Sector-Ann A-B'!F155</f>
        <v>58.996667000000002</v>
      </c>
      <c r="I72" s="429">
        <f>+'RAW by Sector-Ann A-B'!G155</f>
        <v>0</v>
      </c>
      <c r="J72" s="429">
        <f t="shared" si="4"/>
        <v>5253.9131947917058</v>
      </c>
      <c r="K72" s="429">
        <f>+'RAW by Sector-Ann A-B'!H155</f>
        <v>3532.7131577893297</v>
      </c>
      <c r="L72" s="120"/>
      <c r="M72" s="327"/>
      <c r="N72" s="299"/>
      <c r="O72" s="299"/>
      <c r="P72" s="299"/>
      <c r="Q72" s="299"/>
      <c r="R72" s="299"/>
      <c r="S72" s="299"/>
      <c r="T72" s="299"/>
      <c r="U72" s="130"/>
      <c r="V72" s="130"/>
      <c r="W72" s="130"/>
      <c r="X72" s="130"/>
      <c r="Y72" s="130"/>
      <c r="Z72" s="130"/>
      <c r="AA72" s="130"/>
      <c r="AB72" s="130"/>
      <c r="AC72" s="130"/>
      <c r="AD72" s="130"/>
      <c r="AE72" s="130"/>
    </row>
    <row r="73" spans="1:31" s="122" customFormat="1" ht="17.100000000000001" customHeight="1">
      <c r="A73" s="472"/>
      <c r="B73" s="452" t="s">
        <v>11</v>
      </c>
      <c r="C73" s="453"/>
      <c r="D73" s="429">
        <f>+'RAW by Sector-Ann A-B'!B156</f>
        <v>0</v>
      </c>
      <c r="E73" s="429">
        <f>+'RAW by Sector-Ann A-B'!C156</f>
        <v>1378.2465394672683</v>
      </c>
      <c r="F73" s="429">
        <f>+'RAW by Sector-Ann A-B'!D156</f>
        <v>7713.7700127832986</v>
      </c>
      <c r="G73" s="429">
        <f>+'RAW by Sector-Ann A-B'!E156</f>
        <v>4067.7652803863516</v>
      </c>
      <c r="H73" s="429">
        <f>+'RAW by Sector-Ann A-B'!F156</f>
        <v>178.01675649999999</v>
      </c>
      <c r="I73" s="429">
        <f>+'RAW by Sector-Ann A-B'!G156</f>
        <v>0</v>
      </c>
      <c r="J73" s="429">
        <f t="shared" si="4"/>
        <v>13337.798589136917</v>
      </c>
      <c r="K73" s="429">
        <f>+'RAW by Sector-Ann A-B'!H156</f>
        <v>0</v>
      </c>
      <c r="L73" s="120"/>
      <c r="M73" s="299"/>
      <c r="N73" s="299"/>
      <c r="O73" s="299"/>
      <c r="P73" s="299"/>
      <c r="Q73" s="299"/>
      <c r="R73" s="299"/>
      <c r="S73" s="299"/>
      <c r="T73" s="299"/>
      <c r="U73" s="130"/>
      <c r="V73" s="130"/>
      <c r="W73" s="130"/>
      <c r="X73" s="130"/>
      <c r="Y73" s="130"/>
      <c r="Z73" s="130"/>
      <c r="AA73" s="130"/>
      <c r="AB73" s="130"/>
      <c r="AC73" s="130"/>
      <c r="AD73" s="130"/>
      <c r="AE73" s="130"/>
    </row>
    <row r="74" spans="1:31" s="122" customFormat="1" ht="17.100000000000001" customHeight="1">
      <c r="A74" s="472"/>
      <c r="B74" s="452" t="s">
        <v>13</v>
      </c>
      <c r="C74" s="453"/>
      <c r="D74" s="429">
        <f>+'RAW by Sector-Ann A-B'!B157</f>
        <v>2175.7600673132215</v>
      </c>
      <c r="E74" s="429">
        <f>+'RAW by Sector-Ann A-B'!C157</f>
        <v>80.079226373378404</v>
      </c>
      <c r="F74" s="429">
        <f>+'RAW by Sector-Ann A-B'!D157</f>
        <v>1555.700382408862</v>
      </c>
      <c r="G74" s="429">
        <f>+'RAW by Sector-Ann A-B'!E157</f>
        <v>605.00599892814887</v>
      </c>
      <c r="H74" s="429">
        <f>+'RAW by Sector-Ann A-B'!F157</f>
        <v>6259.3658331110628</v>
      </c>
      <c r="I74" s="429">
        <f>+'RAW by Sector-Ann A-B'!G157</f>
        <v>0</v>
      </c>
      <c r="J74" s="429">
        <f t="shared" si="4"/>
        <v>10675.911508134674</v>
      </c>
      <c r="K74" s="326">
        <f>+'RAW by Sector-Ann A-B'!H157</f>
        <v>0</v>
      </c>
      <c r="M74" s="303"/>
      <c r="N74" s="303"/>
      <c r="O74" s="303"/>
      <c r="P74" s="303"/>
      <c r="Q74" s="303"/>
      <c r="R74" s="303"/>
      <c r="S74" s="303"/>
      <c r="T74" s="303"/>
      <c r="U74" s="130"/>
      <c r="V74" s="130"/>
      <c r="W74" s="130"/>
      <c r="X74" s="130"/>
      <c r="Y74" s="130"/>
      <c r="Z74" s="130"/>
      <c r="AA74" s="130"/>
      <c r="AB74" s="130"/>
      <c r="AC74" s="130"/>
      <c r="AD74" s="130"/>
      <c r="AE74" s="130"/>
    </row>
    <row r="75" spans="1:31" s="122" customFormat="1" ht="17.100000000000001" customHeight="1">
      <c r="A75" s="301"/>
      <c r="B75" s="452" t="s">
        <v>16</v>
      </c>
      <c r="C75" s="453"/>
      <c r="D75" s="134">
        <f>+'RAW by Sector-Ann A-B'!B158</f>
        <v>8969.2848257198875</v>
      </c>
      <c r="E75" s="134">
        <f>+'RAW by Sector-Ann A-B'!C158</f>
        <v>4744.8997256164703</v>
      </c>
      <c r="F75" s="134">
        <f>+'RAW by Sector-Ann A-B'!D158</f>
        <v>18020.421175134838</v>
      </c>
      <c r="G75" s="134">
        <f>+'RAW by Sector-Ann A-B'!E158</f>
        <v>7663.3859373790474</v>
      </c>
      <c r="H75" s="134">
        <f>+'RAW by Sector-Ann A-B'!F158</f>
        <v>15677.664340859144</v>
      </c>
      <c r="I75" s="134">
        <f>+'RAW by Sector-Ann A-B'!G158</f>
        <v>5102.9666112120667</v>
      </c>
      <c r="J75" s="134">
        <f t="shared" si="4"/>
        <v>60178.622615921464</v>
      </c>
      <c r="K75" s="134">
        <f>+'RAW by Sector-Ann A-B'!H158</f>
        <v>9615.0522450713706</v>
      </c>
      <c r="L75" s="120"/>
      <c r="M75" s="328"/>
      <c r="N75" s="299"/>
      <c r="O75" s="299"/>
      <c r="P75" s="299"/>
      <c r="Q75" s="299"/>
      <c r="R75" s="299"/>
      <c r="S75" s="299"/>
      <c r="T75" s="299"/>
      <c r="U75" s="130"/>
      <c r="V75" s="130"/>
      <c r="W75" s="130"/>
      <c r="X75" s="130"/>
      <c r="Y75" s="130"/>
      <c r="Z75" s="130"/>
      <c r="AA75" s="130"/>
      <c r="AB75" s="130"/>
      <c r="AC75" s="130"/>
      <c r="AD75" s="130"/>
      <c r="AE75" s="130"/>
    </row>
    <row r="76" spans="1:31" s="123" customFormat="1">
      <c r="J76" s="155"/>
    </row>
    <row r="77" spans="1:31" ht="17.100000000000001" customHeight="1">
      <c r="A77" s="123"/>
      <c r="B77" s="191"/>
      <c r="C77" s="162"/>
      <c r="D77" s="464" t="s">
        <v>99</v>
      </c>
      <c r="E77" s="464"/>
      <c r="F77" s="464"/>
      <c r="G77" s="464"/>
      <c r="H77" s="464"/>
      <c r="I77" s="464"/>
      <c r="J77" s="464"/>
      <c r="K77" s="464"/>
      <c r="N77" s="122" t="s">
        <v>107</v>
      </c>
      <c r="O77" s="412">
        <f ca="1">NOW()</f>
        <v>44383.44200451389</v>
      </c>
    </row>
    <row r="78" spans="1:31" ht="17.100000000000001" customHeight="1">
      <c r="A78" s="123"/>
      <c r="B78" s="191"/>
      <c r="C78" s="193"/>
      <c r="D78" s="464" t="s">
        <v>4</v>
      </c>
      <c r="E78" s="464"/>
      <c r="F78" s="464"/>
      <c r="G78" s="464"/>
      <c r="H78" s="464"/>
      <c r="I78" s="464"/>
      <c r="J78" s="464"/>
      <c r="K78" s="464"/>
      <c r="N78" s="122"/>
      <c r="O78" s="122" t="s">
        <v>108</v>
      </c>
    </row>
    <row r="79" spans="1:31" ht="20.100000000000001" customHeight="1">
      <c r="A79" s="123"/>
      <c r="B79" s="538" t="s">
        <v>94</v>
      </c>
      <c r="C79" s="538"/>
      <c r="D79" s="194" t="s">
        <v>6</v>
      </c>
      <c r="E79" s="194" t="s">
        <v>7</v>
      </c>
      <c r="F79" s="194" t="s">
        <v>8</v>
      </c>
      <c r="G79" s="194" t="s">
        <v>9</v>
      </c>
      <c r="H79" s="194" t="s">
        <v>10</v>
      </c>
      <c r="I79" s="194" t="s">
        <v>11</v>
      </c>
      <c r="J79" s="163" t="s">
        <v>12</v>
      </c>
      <c r="K79" s="195" t="s">
        <v>13</v>
      </c>
      <c r="M79" s="197"/>
      <c r="N79" s="197"/>
      <c r="O79" s="197"/>
      <c r="P79" s="197"/>
      <c r="Q79" s="197"/>
      <c r="R79" s="197"/>
      <c r="S79" s="197"/>
      <c r="T79" s="197"/>
    </row>
    <row r="80" spans="1:31" s="122" customFormat="1" ht="17.100000000000001" customHeight="1">
      <c r="A80" s="472"/>
      <c r="B80" s="452" t="s">
        <v>6</v>
      </c>
      <c r="C80" s="453"/>
      <c r="D80" s="429">
        <f>+'RAW by Sector-Ann A-B'!B185</f>
        <v>1707.5619588267148</v>
      </c>
      <c r="E80" s="429">
        <f>+'RAW by Sector-Ann A-B'!C185</f>
        <v>920.090983626602</v>
      </c>
      <c r="F80" s="429">
        <f>+'RAW by Sector-Ann A-B'!D185</f>
        <v>1370.6376666725707</v>
      </c>
      <c r="G80" s="429">
        <f>+'RAW by Sector-Ann A-B'!E185</f>
        <v>43.074734461748889</v>
      </c>
      <c r="H80" s="429">
        <f>+'RAW by Sector-Ann A-B'!F185</f>
        <v>145.40164145815547</v>
      </c>
      <c r="I80" s="429">
        <f>+'RAW by Sector-Ann A-B'!G185</f>
        <v>553.8571777886043</v>
      </c>
      <c r="J80" s="429">
        <f>+SUM(D80:I80)</f>
        <v>4740.624162834396</v>
      </c>
      <c r="K80" s="429">
        <f>+'RAW by Sector-Ann A-B'!H185</f>
        <v>35.276172663563891</v>
      </c>
      <c r="L80" s="120"/>
      <c r="M80" s="299"/>
      <c r="N80" s="299"/>
      <c r="O80" s="299"/>
      <c r="P80" s="299"/>
      <c r="Q80" s="299"/>
      <c r="R80" s="299"/>
      <c r="S80" s="299"/>
      <c r="T80" s="299"/>
      <c r="U80" s="130"/>
      <c r="V80" s="130"/>
      <c r="W80" s="130"/>
      <c r="X80" s="130"/>
      <c r="Y80" s="130"/>
      <c r="Z80" s="130"/>
      <c r="AA80" s="130"/>
      <c r="AB80" s="130"/>
      <c r="AC80" s="130"/>
      <c r="AD80" s="130"/>
      <c r="AE80" s="130"/>
    </row>
    <row r="81" spans="1:31" s="122" customFormat="1" ht="17.100000000000001" customHeight="1">
      <c r="A81" s="472"/>
      <c r="B81" s="452" t="s">
        <v>7</v>
      </c>
      <c r="C81" s="453"/>
      <c r="D81" s="429">
        <f>+'RAW by Sector-Ann A-B'!B186</f>
        <v>1403.0088027582499</v>
      </c>
      <c r="E81" s="326">
        <f>+'RAW by Sector-Ann A-B'!C186</f>
        <v>0</v>
      </c>
      <c r="F81" s="429">
        <f>+'RAW by Sector-Ann A-B'!D186</f>
        <v>25.237822437627607</v>
      </c>
      <c r="G81" s="429">
        <f>+'RAW by Sector-Ann A-B'!E186</f>
        <v>86.83983744615999</v>
      </c>
      <c r="H81" s="429">
        <f>+'RAW by Sector-Ann A-B'!F186</f>
        <v>3.8853504270300001</v>
      </c>
      <c r="I81" s="429">
        <f>+'RAW by Sector-Ann A-B'!G186</f>
        <v>0.11247277612000001</v>
      </c>
      <c r="J81" s="429">
        <f t="shared" ref="J81:J86" si="5">+SUM(D81:I81)</f>
        <v>1519.0842858451874</v>
      </c>
      <c r="K81" s="429">
        <f>+'RAW by Sector-Ann A-B'!H186</f>
        <v>4307.1602407639903</v>
      </c>
      <c r="L81" s="120"/>
      <c r="M81" s="299"/>
      <c r="N81" s="299"/>
      <c r="O81" s="299"/>
      <c r="P81" s="299"/>
      <c r="Q81" s="299"/>
      <c r="R81" s="299"/>
      <c r="S81" s="299"/>
      <c r="T81" s="299"/>
      <c r="U81" s="130"/>
      <c r="V81" s="130"/>
      <c r="W81" s="130"/>
      <c r="X81" s="130"/>
      <c r="Y81" s="130"/>
      <c r="Z81" s="130"/>
      <c r="AA81" s="130"/>
      <c r="AB81" s="130"/>
      <c r="AC81" s="130"/>
      <c r="AD81" s="130"/>
      <c r="AE81" s="130"/>
    </row>
    <row r="82" spans="1:31" s="122" customFormat="1" ht="17.100000000000001" customHeight="1">
      <c r="A82" s="472"/>
      <c r="B82" s="452" t="s">
        <v>8</v>
      </c>
      <c r="C82" s="453"/>
      <c r="D82" s="429">
        <f>+'RAW by Sector-Ann A-B'!B187</f>
        <v>2806.0540403673831</v>
      </c>
      <c r="E82" s="429">
        <f>+'RAW by Sector-Ann A-B'!C187</f>
        <v>3106.6022658941556</v>
      </c>
      <c r="F82" s="429">
        <f>+'RAW by Sector-Ann A-B'!D187</f>
        <v>1379.0670840271928</v>
      </c>
      <c r="G82" s="429">
        <f>+'RAW by Sector-Ann A-B'!E187</f>
        <v>1062.6737773732634</v>
      </c>
      <c r="H82" s="429">
        <f>+'RAW by Sector-Ann A-B'!F187</f>
        <v>6622.9821705631775</v>
      </c>
      <c r="I82" s="429">
        <f>+'RAW by Sector-Ann A-B'!G187</f>
        <v>3364.3168983807236</v>
      </c>
      <c r="J82" s="429">
        <f t="shared" si="5"/>
        <v>18341.696236605894</v>
      </c>
      <c r="K82" s="429">
        <f>+'RAW by Sector-Ann A-B'!H187</f>
        <v>1690.7148810867393</v>
      </c>
      <c r="L82" s="120"/>
      <c r="M82" s="299"/>
      <c r="N82" s="299"/>
      <c r="O82" s="299"/>
      <c r="P82" s="299"/>
      <c r="Q82" s="299"/>
      <c r="R82" s="299"/>
      <c r="S82" s="299"/>
      <c r="T82" s="299"/>
      <c r="U82" s="130"/>
      <c r="V82" s="130"/>
      <c r="W82" s="130"/>
      <c r="X82" s="130"/>
      <c r="Y82" s="130"/>
      <c r="Z82" s="130"/>
      <c r="AA82" s="130"/>
      <c r="AB82" s="130"/>
      <c r="AC82" s="130"/>
      <c r="AD82" s="130"/>
      <c r="AE82" s="130"/>
    </row>
    <row r="83" spans="1:31" s="122" customFormat="1" ht="17.100000000000001" customHeight="1">
      <c r="A83" s="472"/>
      <c r="B83" s="452" t="s">
        <v>9</v>
      </c>
      <c r="C83" s="453"/>
      <c r="D83" s="429">
        <f>+'RAW by Sector-Ann A-B'!B188</f>
        <v>1652.0782698917978</v>
      </c>
      <c r="E83" s="429">
        <f>+'RAW by Sector-Ann A-B'!C188</f>
        <v>17.321253497168637</v>
      </c>
      <c r="F83" s="429">
        <f>+'RAW by Sector-Ann A-B'!D188</f>
        <v>1283.6950849530729</v>
      </c>
      <c r="G83" s="429">
        <f>+'RAW by Sector-Ann A-B'!E188</f>
        <v>1198.90881012309</v>
      </c>
      <c r="H83" s="429">
        <f>+'RAW by Sector-Ann A-B'!F188</f>
        <v>2507.9266996233878</v>
      </c>
      <c r="I83" s="429">
        <f>+'RAW by Sector-Ann A-B'!G188</f>
        <v>1122.1459356988332</v>
      </c>
      <c r="J83" s="429">
        <f t="shared" si="5"/>
        <v>7782.0760537873512</v>
      </c>
      <c r="K83" s="429">
        <f>+'RAW by Sector-Ann A-B'!H188</f>
        <v>231.51838143348982</v>
      </c>
      <c r="L83" s="120"/>
      <c r="M83" s="299"/>
      <c r="N83" s="299"/>
      <c r="O83" s="299"/>
      <c r="P83" s="299"/>
      <c r="Q83" s="299"/>
      <c r="R83" s="299"/>
      <c r="S83" s="299"/>
      <c r="T83" s="299"/>
      <c r="U83" s="130"/>
      <c r="V83" s="130"/>
      <c r="W83" s="130"/>
      <c r="X83" s="130"/>
      <c r="Y83" s="130"/>
      <c r="Z83" s="130"/>
      <c r="AA83" s="130"/>
      <c r="AB83" s="130"/>
      <c r="AC83" s="130"/>
      <c r="AD83" s="130"/>
      <c r="AE83" s="130"/>
    </row>
    <row r="84" spans="1:31" s="122" customFormat="1" ht="17.100000000000001" customHeight="1">
      <c r="A84" s="472"/>
      <c r="B84" s="452" t="s">
        <v>10</v>
      </c>
      <c r="C84" s="453"/>
      <c r="D84" s="429">
        <f>+'RAW by Sector-Ann A-B'!B189</f>
        <v>0</v>
      </c>
      <c r="E84" s="429">
        <f>+'RAW by Sector-Ann A-B'!C189</f>
        <v>2.1464573836999996</v>
      </c>
      <c r="F84" s="429">
        <f>+'RAW by Sector-Ann A-B'!D189</f>
        <v>4748.096567369771</v>
      </c>
      <c r="G84" s="429">
        <f>+'RAW by Sector-Ann A-B'!E189</f>
        <v>556.53044868472546</v>
      </c>
      <c r="H84" s="429">
        <f>+'RAW by Sector-Ann A-B'!F189</f>
        <v>61.559597000000004</v>
      </c>
      <c r="I84" s="429">
        <f>+'RAW by Sector-Ann A-B'!G189</f>
        <v>0</v>
      </c>
      <c r="J84" s="429">
        <f t="shared" si="5"/>
        <v>5368.333070438197</v>
      </c>
      <c r="K84" s="429">
        <f>+'RAW by Sector-Ann A-B'!H189</f>
        <v>3626.2098953326486</v>
      </c>
      <c r="L84" s="120"/>
      <c r="M84" s="327"/>
      <c r="N84" s="299"/>
      <c r="O84" s="299"/>
      <c r="P84" s="299"/>
      <c r="Q84" s="299"/>
      <c r="R84" s="299"/>
      <c r="S84" s="299"/>
      <c r="T84" s="299"/>
      <c r="U84" s="130"/>
      <c r="V84" s="130"/>
      <c r="W84" s="130"/>
      <c r="X84" s="130"/>
      <c r="Y84" s="130"/>
      <c r="Z84" s="130"/>
      <c r="AA84" s="130"/>
      <c r="AB84" s="130"/>
      <c r="AC84" s="130"/>
      <c r="AD84" s="130"/>
      <c r="AE84" s="130"/>
    </row>
    <row r="85" spans="1:31" s="122" customFormat="1" ht="17.100000000000001" customHeight="1">
      <c r="A85" s="472"/>
      <c r="B85" s="452" t="s">
        <v>11</v>
      </c>
      <c r="C85" s="453"/>
      <c r="D85" s="429">
        <f>+'RAW by Sector-Ann A-B'!B190</f>
        <v>0</v>
      </c>
      <c r="E85" s="429">
        <f>+'RAW by Sector-Ann A-B'!C190</f>
        <v>1497.4084603394497</v>
      </c>
      <c r="F85" s="429">
        <f>+'RAW by Sector-Ann A-B'!D190</f>
        <v>8027.1053011770873</v>
      </c>
      <c r="G85" s="429">
        <f>+'RAW by Sector-Ann A-B'!E190</f>
        <v>4168.2810363956842</v>
      </c>
      <c r="H85" s="429">
        <f>+'RAW by Sector-Ann A-B'!F190</f>
        <v>179.03214850000001</v>
      </c>
      <c r="I85" s="429">
        <f>+'RAW by Sector-Ann A-B'!G190</f>
        <v>0</v>
      </c>
      <c r="J85" s="429">
        <f t="shared" si="5"/>
        <v>13871.826946412222</v>
      </c>
      <c r="K85" s="429">
        <f>+'RAW by Sector-Ann A-B'!H190</f>
        <v>0</v>
      </c>
      <c r="L85" s="120"/>
      <c r="M85" s="299"/>
      <c r="N85" s="299"/>
      <c r="O85" s="299"/>
      <c r="P85" s="299"/>
      <c r="Q85" s="299"/>
      <c r="R85" s="299"/>
      <c r="S85" s="299"/>
      <c r="T85" s="299"/>
      <c r="U85" s="130"/>
      <c r="V85" s="130"/>
      <c r="W85" s="130"/>
      <c r="X85" s="130"/>
      <c r="Y85" s="130"/>
      <c r="Z85" s="130"/>
      <c r="AA85" s="130"/>
      <c r="AB85" s="130"/>
      <c r="AC85" s="130"/>
      <c r="AD85" s="130"/>
      <c r="AE85" s="130"/>
    </row>
    <row r="86" spans="1:31" s="122" customFormat="1" ht="17.100000000000001" customHeight="1">
      <c r="A86" s="472"/>
      <c r="B86" s="452" t="s">
        <v>13</v>
      </c>
      <c r="C86" s="453"/>
      <c r="D86" s="429">
        <f>+'RAW by Sector-Ann A-B'!B191</f>
        <v>2347.1080894162092</v>
      </c>
      <c r="E86" s="429">
        <f>+'RAW by Sector-Ann A-B'!C191</f>
        <v>78.454827762374009</v>
      </c>
      <c r="F86" s="429">
        <f>+'RAW by Sector-Ann A-B'!D191</f>
        <v>1422.5072184347582</v>
      </c>
      <c r="G86" s="429">
        <f>+'RAW by Sector-Ann A-B'!E191</f>
        <v>646.11531638541976</v>
      </c>
      <c r="H86" s="429">
        <f>+'RAW by Sector-Ann A-B'!F191</f>
        <v>6667.4364219674135</v>
      </c>
      <c r="I86" s="429">
        <f>+'RAW by Sector-Ann A-B'!G191</f>
        <v>0</v>
      </c>
      <c r="J86" s="429">
        <f t="shared" si="5"/>
        <v>11161.621873966174</v>
      </c>
      <c r="K86" s="326">
        <f>+'RAW by Sector-Ann A-B'!H191</f>
        <v>0</v>
      </c>
      <c r="L86" s="120"/>
      <c r="M86" s="299"/>
      <c r="N86" s="299"/>
      <c r="O86" s="299"/>
      <c r="P86" s="299"/>
      <c r="Q86" s="299"/>
      <c r="R86" s="299"/>
      <c r="S86" s="299"/>
      <c r="T86" s="299"/>
      <c r="U86" s="130"/>
      <c r="V86" s="130"/>
      <c r="W86" s="130"/>
      <c r="X86" s="130"/>
      <c r="Y86" s="130"/>
      <c r="Z86" s="130"/>
      <c r="AA86" s="130"/>
      <c r="AB86" s="130"/>
      <c r="AC86" s="130"/>
      <c r="AD86" s="130"/>
      <c r="AE86" s="130"/>
    </row>
    <row r="87" spans="1:31" s="122" customFormat="1" ht="17.100000000000001" customHeight="1">
      <c r="A87" s="301"/>
      <c r="B87" s="452" t="s">
        <v>16</v>
      </c>
      <c r="C87" s="453"/>
      <c r="D87" s="134">
        <f>+'RAW by Sector-Ann A-B'!B192</f>
        <v>9915.8111612603552</v>
      </c>
      <c r="E87" s="134">
        <f>+'RAW by Sector-Ann A-B'!C192</f>
        <v>5622.0242485034505</v>
      </c>
      <c r="F87" s="134">
        <f>+'RAW by Sector-Ann A-B'!D192</f>
        <v>18256.346745072082</v>
      </c>
      <c r="G87" s="134">
        <f>+'RAW by Sector-Ann A-B'!E192</f>
        <v>7762.4239608700918</v>
      </c>
      <c r="H87" s="134">
        <f>+'RAW by Sector-Ann A-B'!F192</f>
        <v>16188.224029539164</v>
      </c>
      <c r="I87" s="134">
        <f>+'RAW by Sector-Ann A-B'!G192</f>
        <v>5040.4324846442814</v>
      </c>
      <c r="J87" s="134">
        <f>+SUM(D87:I87)</f>
        <v>62785.262629889425</v>
      </c>
      <c r="K87" s="134">
        <f>+'RAW by Sector-Ann A-B'!H192</f>
        <v>9890.8795712804313</v>
      </c>
      <c r="L87" s="120"/>
      <c r="M87" s="328"/>
      <c r="N87" s="299"/>
      <c r="O87" s="299"/>
      <c r="P87" s="299"/>
      <c r="Q87" s="299"/>
      <c r="R87" s="299"/>
      <c r="S87" s="299"/>
      <c r="T87" s="299"/>
      <c r="U87" s="130"/>
      <c r="V87" s="130"/>
      <c r="W87" s="130"/>
      <c r="X87" s="130"/>
      <c r="Y87" s="130"/>
      <c r="Z87" s="130"/>
      <c r="AA87" s="130"/>
      <c r="AB87" s="130"/>
      <c r="AC87" s="130"/>
      <c r="AD87" s="130"/>
      <c r="AE87" s="130"/>
    </row>
    <row r="88" spans="1:31" s="123" customFormat="1">
      <c r="J88" s="155"/>
    </row>
    <row r="89" spans="1:31" ht="17.100000000000001" customHeight="1">
      <c r="A89" s="123"/>
      <c r="B89" s="191"/>
      <c r="C89" s="162"/>
      <c r="D89" s="464" t="s">
        <v>100</v>
      </c>
      <c r="E89" s="464"/>
      <c r="F89" s="464"/>
      <c r="G89" s="464"/>
      <c r="H89" s="464"/>
      <c r="I89" s="464"/>
      <c r="J89" s="464"/>
      <c r="K89" s="464"/>
      <c r="N89" s="122" t="s">
        <v>107</v>
      </c>
      <c r="O89" s="412">
        <f ca="1">NOW()</f>
        <v>44383.44200451389</v>
      </c>
    </row>
    <row r="90" spans="1:31" ht="17.100000000000001" customHeight="1">
      <c r="A90" s="123"/>
      <c r="B90" s="191"/>
      <c r="C90" s="193"/>
      <c r="D90" s="464" t="s">
        <v>4</v>
      </c>
      <c r="E90" s="464"/>
      <c r="F90" s="464"/>
      <c r="G90" s="464"/>
      <c r="H90" s="464"/>
      <c r="I90" s="464"/>
      <c r="J90" s="464"/>
      <c r="K90" s="464"/>
      <c r="N90" s="122"/>
      <c r="O90" s="122" t="s">
        <v>108</v>
      </c>
    </row>
    <row r="91" spans="1:31" ht="20.100000000000001" customHeight="1">
      <c r="A91" s="123"/>
      <c r="B91" s="538" t="s">
        <v>94</v>
      </c>
      <c r="C91" s="538"/>
      <c r="D91" s="194" t="s">
        <v>6</v>
      </c>
      <c r="E91" s="194" t="s">
        <v>7</v>
      </c>
      <c r="F91" s="194" t="s">
        <v>8</v>
      </c>
      <c r="G91" s="194" t="s">
        <v>9</v>
      </c>
      <c r="H91" s="194" t="s">
        <v>10</v>
      </c>
      <c r="I91" s="194" t="s">
        <v>11</v>
      </c>
      <c r="J91" s="163" t="s">
        <v>12</v>
      </c>
      <c r="K91" s="195" t="s">
        <v>13</v>
      </c>
      <c r="M91" s="197"/>
      <c r="N91" s="197"/>
      <c r="O91" s="197"/>
      <c r="P91" s="197"/>
      <c r="Q91" s="197"/>
      <c r="R91" s="197"/>
      <c r="S91" s="197"/>
      <c r="T91" s="197"/>
    </row>
    <row r="92" spans="1:31" s="122" customFormat="1" ht="17.100000000000001" customHeight="1">
      <c r="A92" s="472"/>
      <c r="B92" s="452" t="s">
        <v>6</v>
      </c>
      <c r="C92" s="453"/>
      <c r="D92" s="429">
        <f>+'RAW by Sector-Ann A-B'!B219</f>
        <v>1757.9734464035714</v>
      </c>
      <c r="E92" s="429">
        <f>+'RAW by Sector-Ann A-B'!C219</f>
        <v>983.47762237458983</v>
      </c>
      <c r="F92" s="429">
        <f>+'RAW by Sector-Ann A-B'!D219</f>
        <v>1394.1722973826606</v>
      </c>
      <c r="G92" s="429">
        <f>+'RAW by Sector-Ann A-B'!E219</f>
        <v>43.084434477076329</v>
      </c>
      <c r="H92" s="429">
        <f>+'RAW by Sector-Ann A-B'!F219</f>
        <v>147.82163849080993</v>
      </c>
      <c r="I92" s="429">
        <f>+'RAW by Sector-Ann A-B'!G219</f>
        <v>597.6994599509643</v>
      </c>
      <c r="J92" s="429">
        <f>+SUM(D92:I92)</f>
        <v>4924.2288990796733</v>
      </c>
      <c r="K92" s="429">
        <f>+'RAW by Sector-Ann A-B'!H219</f>
        <v>35.101713845392339</v>
      </c>
      <c r="L92" s="120"/>
      <c r="M92" s="299"/>
      <c r="N92" s="299"/>
      <c r="O92" s="299"/>
      <c r="P92" s="299"/>
      <c r="Q92" s="299"/>
      <c r="R92" s="299"/>
      <c r="S92" s="299"/>
      <c r="T92" s="299"/>
      <c r="U92" s="130"/>
      <c r="V92" s="130"/>
      <c r="W92" s="130"/>
      <c r="X92" s="130"/>
      <c r="Y92" s="130"/>
      <c r="Z92" s="130"/>
      <c r="AA92" s="130"/>
      <c r="AB92" s="130"/>
      <c r="AC92" s="130"/>
      <c r="AD92" s="130"/>
      <c r="AE92" s="130"/>
    </row>
    <row r="93" spans="1:31" s="122" customFormat="1" ht="17.100000000000001" customHeight="1">
      <c r="A93" s="472"/>
      <c r="B93" s="452" t="s">
        <v>7</v>
      </c>
      <c r="C93" s="453"/>
      <c r="D93" s="429">
        <f>+'RAW by Sector-Ann A-B'!B220</f>
        <v>1508.6849731550799</v>
      </c>
      <c r="E93" s="326">
        <f>+'RAW by Sector-Ann A-B'!C220</f>
        <v>0</v>
      </c>
      <c r="F93" s="429">
        <f>+'RAW by Sector-Ann A-B'!D220</f>
        <v>17.572307246409519</v>
      </c>
      <c r="G93" s="429">
        <f>+'RAW by Sector-Ann A-B'!E220</f>
        <v>86.294948964180008</v>
      </c>
      <c r="H93" s="429">
        <f>+'RAW by Sector-Ann A-B'!F220</f>
        <v>4.3496183829700001</v>
      </c>
      <c r="I93" s="429">
        <f>+'RAW by Sector-Ann A-B'!G220</f>
        <v>0.10947400904999999</v>
      </c>
      <c r="J93" s="429">
        <f t="shared" ref="J93:J98" si="6">+SUM(D93:I93)</f>
        <v>1617.0113217576895</v>
      </c>
      <c r="K93" s="429">
        <f>+'RAW by Sector-Ann A-B'!H220</f>
        <v>4355.6266519496094</v>
      </c>
      <c r="L93" s="120"/>
      <c r="M93" s="299"/>
      <c r="N93" s="299"/>
      <c r="O93" s="299"/>
      <c r="P93" s="299"/>
      <c r="Q93" s="299"/>
      <c r="R93" s="299"/>
      <c r="S93" s="299"/>
      <c r="T93" s="299"/>
      <c r="U93" s="130"/>
      <c r="V93" s="130"/>
      <c r="W93" s="130"/>
      <c r="X93" s="130"/>
      <c r="Y93" s="130"/>
      <c r="Z93" s="130"/>
      <c r="AA93" s="130"/>
      <c r="AB93" s="130"/>
      <c r="AC93" s="130"/>
      <c r="AD93" s="130"/>
      <c r="AE93" s="130"/>
    </row>
    <row r="94" spans="1:31" s="122" customFormat="1" ht="17.100000000000001" customHeight="1">
      <c r="A94" s="472"/>
      <c r="B94" s="452" t="s">
        <v>8</v>
      </c>
      <c r="C94" s="453"/>
      <c r="D94" s="429">
        <f>+'RAW by Sector-Ann A-B'!B221</f>
        <v>2932.0823112986368</v>
      </c>
      <c r="E94" s="429">
        <f>+'RAW by Sector-Ann A-B'!C221</f>
        <v>3293.1993929775213</v>
      </c>
      <c r="F94" s="429">
        <f>+'RAW by Sector-Ann A-B'!D221</f>
        <v>1528.3860600164367</v>
      </c>
      <c r="G94" s="429">
        <f>+'RAW by Sector-Ann A-B'!E221</f>
        <v>1080.2606763508547</v>
      </c>
      <c r="H94" s="429">
        <f>+'RAW by Sector-Ann A-B'!F221</f>
        <v>6462.7481323751845</v>
      </c>
      <c r="I94" s="429">
        <f>+'RAW by Sector-Ann A-B'!G221</f>
        <v>3280.3844939852593</v>
      </c>
      <c r="J94" s="429">
        <f t="shared" si="6"/>
        <v>18577.061067003895</v>
      </c>
      <c r="K94" s="429">
        <f>+'RAW by Sector-Ann A-B'!H221</f>
        <v>1804.5102238995582</v>
      </c>
      <c r="L94" s="120"/>
      <c r="M94" s="299"/>
      <c r="N94" s="299"/>
      <c r="O94" s="299"/>
      <c r="P94" s="299"/>
      <c r="Q94" s="299"/>
      <c r="R94" s="299"/>
      <c r="S94" s="299"/>
      <c r="T94" s="299"/>
      <c r="U94" s="130"/>
      <c r="V94" s="130"/>
      <c r="W94" s="130"/>
      <c r="X94" s="130"/>
      <c r="Y94" s="130"/>
      <c r="Z94" s="130"/>
      <c r="AA94" s="130"/>
      <c r="AB94" s="130"/>
      <c r="AC94" s="130"/>
      <c r="AD94" s="130"/>
      <c r="AE94" s="130"/>
    </row>
    <row r="95" spans="1:31" s="122" customFormat="1" ht="17.100000000000001" customHeight="1">
      <c r="A95" s="472"/>
      <c r="B95" s="452" t="s">
        <v>9</v>
      </c>
      <c r="C95" s="453"/>
      <c r="D95" s="429">
        <f>+'RAW by Sector-Ann A-B'!B222</f>
        <v>1651.7425210877896</v>
      </c>
      <c r="E95" s="429">
        <f>+'RAW by Sector-Ann A-B'!C222</f>
        <v>15.26187845481377</v>
      </c>
      <c r="F95" s="429">
        <f>+'RAW by Sector-Ann A-B'!D222</f>
        <v>1210.4232128483613</v>
      </c>
      <c r="G95" s="429">
        <f>+'RAW by Sector-Ann A-B'!E222</f>
        <v>1193.1879248135449</v>
      </c>
      <c r="H95" s="429">
        <f>+'RAW by Sector-Ann A-B'!F222</f>
        <v>2455.3130132721117</v>
      </c>
      <c r="I95" s="429">
        <f>+'RAW by Sector-Ann A-B'!G222</f>
        <v>1128.5289314323588</v>
      </c>
      <c r="J95" s="429">
        <f t="shared" si="6"/>
        <v>7654.4574819089803</v>
      </c>
      <c r="K95" s="429">
        <f>+'RAW by Sector-Ann A-B'!H222</f>
        <v>263.60098523709257</v>
      </c>
      <c r="L95" s="120"/>
      <c r="M95" s="299"/>
      <c r="N95" s="299"/>
      <c r="O95" s="299"/>
      <c r="P95" s="299"/>
      <c r="Q95" s="299"/>
      <c r="R95" s="299"/>
      <c r="S95" s="299"/>
      <c r="T95" s="299"/>
      <c r="U95" s="130"/>
      <c r="V95" s="130"/>
      <c r="W95" s="130"/>
      <c r="X95" s="130"/>
      <c r="Y95" s="130"/>
      <c r="Z95" s="130"/>
      <c r="AA95" s="130"/>
      <c r="AB95" s="130"/>
      <c r="AC95" s="130"/>
      <c r="AD95" s="130"/>
      <c r="AE95" s="130"/>
    </row>
    <row r="96" spans="1:31" s="122" customFormat="1" ht="17.100000000000001" customHeight="1">
      <c r="A96" s="472"/>
      <c r="B96" s="452" t="s">
        <v>10</v>
      </c>
      <c r="C96" s="453"/>
      <c r="D96" s="429">
        <f>+'RAW by Sector-Ann A-B'!B223</f>
        <v>0</v>
      </c>
      <c r="E96" s="429">
        <f>+'RAW by Sector-Ann A-B'!C223</f>
        <v>2.1701380230800003</v>
      </c>
      <c r="F96" s="429">
        <f>+'RAW by Sector-Ann A-B'!D223</f>
        <v>4864.1066021092147</v>
      </c>
      <c r="G96" s="429">
        <f>+'RAW by Sector-Ann A-B'!E223</f>
        <v>555.44689663454608</v>
      </c>
      <c r="H96" s="429">
        <f>+'RAW by Sector-Ann A-B'!F223</f>
        <v>68.096347000000009</v>
      </c>
      <c r="I96" s="429">
        <f>+'RAW by Sector-Ann A-B'!G223</f>
        <v>0</v>
      </c>
      <c r="J96" s="429">
        <f t="shared" si="6"/>
        <v>5489.8199837668399</v>
      </c>
      <c r="K96" s="429">
        <f>+'RAW by Sector-Ann A-B'!H223</f>
        <v>3622.5900163372994</v>
      </c>
      <c r="L96" s="120"/>
      <c r="M96" s="327"/>
      <c r="N96" s="299"/>
      <c r="O96" s="299"/>
      <c r="P96" s="299"/>
      <c r="Q96" s="299"/>
      <c r="R96" s="299"/>
      <c r="S96" s="299"/>
      <c r="T96" s="299"/>
      <c r="U96" s="130"/>
      <c r="V96" s="130"/>
      <c r="W96" s="130"/>
      <c r="X96" s="130"/>
      <c r="Y96" s="130"/>
      <c r="Z96" s="130"/>
      <c r="AA96" s="130"/>
      <c r="AB96" s="130"/>
      <c r="AC96" s="130"/>
      <c r="AD96" s="130"/>
      <c r="AE96" s="130"/>
    </row>
    <row r="97" spans="1:31" s="122" customFormat="1" ht="17.100000000000001" customHeight="1">
      <c r="A97" s="472"/>
      <c r="B97" s="452" t="s">
        <v>11</v>
      </c>
      <c r="C97" s="453"/>
      <c r="D97" s="429">
        <f>+'RAW by Sector-Ann A-B'!B224</f>
        <v>0</v>
      </c>
      <c r="E97" s="429">
        <f>+'RAW by Sector-Ann A-B'!C224</f>
        <v>1487.1531831901164</v>
      </c>
      <c r="F97" s="429">
        <f>+'RAW by Sector-Ann A-B'!D224</f>
        <v>8016.6199529595051</v>
      </c>
      <c r="G97" s="429">
        <f>+'RAW by Sector-Ann A-B'!E224</f>
        <v>4216.4563702590667</v>
      </c>
      <c r="H97" s="429">
        <f>+'RAW by Sector-Ann A-B'!F224</f>
        <v>183.67550700000001</v>
      </c>
      <c r="I97" s="429">
        <f>+'RAW by Sector-Ann A-B'!G224</f>
        <v>0</v>
      </c>
      <c r="J97" s="429">
        <f t="shared" si="6"/>
        <v>13903.905013408687</v>
      </c>
      <c r="K97" s="429">
        <f>+'RAW by Sector-Ann A-B'!H224</f>
        <v>0</v>
      </c>
      <c r="L97" s="120"/>
      <c r="M97" s="299"/>
      <c r="N97" s="299"/>
      <c r="O97" s="299"/>
      <c r="P97" s="299"/>
      <c r="Q97" s="299"/>
      <c r="R97" s="299"/>
      <c r="S97" s="299"/>
      <c r="T97" s="299"/>
      <c r="U97" s="130"/>
      <c r="V97" s="130"/>
      <c r="W97" s="130"/>
      <c r="X97" s="130"/>
      <c r="Y97" s="130"/>
      <c r="Z97" s="130"/>
      <c r="AA97" s="130"/>
      <c r="AB97" s="130"/>
      <c r="AC97" s="130"/>
      <c r="AD97" s="130"/>
      <c r="AE97" s="130"/>
    </row>
    <row r="98" spans="1:31" s="122" customFormat="1" ht="17.100000000000001" customHeight="1">
      <c r="A98" s="472"/>
      <c r="B98" s="452" t="s">
        <v>13</v>
      </c>
      <c r="C98" s="453"/>
      <c r="D98" s="429">
        <f>+'RAW by Sector-Ann A-B'!B225</f>
        <v>2443.4027771593669</v>
      </c>
      <c r="E98" s="429">
        <f>+'RAW by Sector-Ann A-B'!C225</f>
        <v>76.114261255839054</v>
      </c>
      <c r="F98" s="429">
        <f>+'RAW by Sector-Ann A-B'!D225</f>
        <v>1364.3761005129647</v>
      </c>
      <c r="G98" s="429">
        <f>+'RAW by Sector-Ann A-B'!E225</f>
        <v>628.73544548162261</v>
      </c>
      <c r="H98" s="429">
        <f>+'RAW by Sector-Ann A-B'!F225</f>
        <v>6565.0285620850764</v>
      </c>
      <c r="I98" s="429">
        <f>+'RAW by Sector-Ann A-B'!G225</f>
        <v>0</v>
      </c>
      <c r="J98" s="429">
        <f t="shared" si="6"/>
        <v>11077.657146494868</v>
      </c>
      <c r="K98" s="326">
        <f>+'RAW by Sector-Ann A-B'!H225</f>
        <v>0</v>
      </c>
      <c r="L98" s="120"/>
      <c r="M98" s="299"/>
      <c r="N98" s="299"/>
      <c r="O98" s="299"/>
      <c r="P98" s="299"/>
      <c r="Q98" s="299"/>
      <c r="R98" s="299"/>
      <c r="S98" s="299"/>
      <c r="T98" s="299"/>
      <c r="U98" s="130"/>
      <c r="V98" s="130"/>
      <c r="W98" s="130"/>
      <c r="X98" s="130"/>
      <c r="Y98" s="130"/>
      <c r="Z98" s="130"/>
      <c r="AA98" s="130"/>
      <c r="AB98" s="130"/>
      <c r="AC98" s="130"/>
      <c r="AD98" s="130"/>
      <c r="AE98" s="130"/>
    </row>
    <row r="99" spans="1:31" s="122" customFormat="1" ht="17.100000000000001" customHeight="1">
      <c r="A99" s="301"/>
      <c r="B99" s="452" t="s">
        <v>16</v>
      </c>
      <c r="C99" s="453"/>
      <c r="D99" s="134">
        <f>+'RAW by Sector-Ann A-B'!B226</f>
        <v>10293.886029104444</v>
      </c>
      <c r="E99" s="134">
        <f>+'RAW by Sector-Ann A-B'!C226</f>
        <v>5857.3764762759602</v>
      </c>
      <c r="F99" s="134">
        <f>+'RAW by Sector-Ann A-B'!D226</f>
        <v>18395.656533075555</v>
      </c>
      <c r="G99" s="134">
        <f>+'RAW by Sector-Ann A-B'!E226</f>
        <v>7803.4666969808904</v>
      </c>
      <c r="H99" s="134">
        <f>+'RAW by Sector-Ann A-B'!F226</f>
        <v>15887.032818606152</v>
      </c>
      <c r="I99" s="134">
        <f>+'RAW by Sector-Ann A-B'!G226</f>
        <v>5006.7223593776325</v>
      </c>
      <c r="J99" s="134">
        <f>+SUM(D99:I99)</f>
        <v>63244.140913420633</v>
      </c>
      <c r="K99" s="134">
        <f>+'RAW by Sector-Ann A-B'!H226</f>
        <v>10081.429591268952</v>
      </c>
      <c r="L99" s="120"/>
      <c r="M99" s="328"/>
      <c r="N99" s="299"/>
      <c r="O99" s="299"/>
      <c r="P99" s="299"/>
      <c r="Q99" s="299"/>
      <c r="R99" s="299"/>
      <c r="S99" s="299"/>
      <c r="T99" s="299"/>
      <c r="U99" s="130"/>
      <c r="V99" s="130"/>
      <c r="W99" s="130"/>
      <c r="X99" s="130"/>
      <c r="Y99" s="130"/>
      <c r="Z99" s="130"/>
      <c r="AA99" s="130"/>
      <c r="AB99" s="130"/>
      <c r="AC99" s="130"/>
      <c r="AD99" s="130"/>
      <c r="AE99" s="130"/>
    </row>
    <row r="100" spans="1:31" s="123" customFormat="1">
      <c r="J100" s="155"/>
    </row>
    <row r="101" spans="1:31" ht="17.100000000000001" customHeight="1">
      <c r="A101" s="123"/>
      <c r="B101" s="191"/>
      <c r="C101" s="162"/>
      <c r="D101" s="464" t="s">
        <v>15</v>
      </c>
      <c r="E101" s="464"/>
      <c r="F101" s="464"/>
      <c r="G101" s="464"/>
      <c r="H101" s="464"/>
      <c r="I101" s="464"/>
      <c r="J101" s="464"/>
      <c r="K101" s="464"/>
      <c r="N101" s="122" t="s">
        <v>107</v>
      </c>
      <c r="O101" s="412">
        <f ca="1">NOW()</f>
        <v>44383.44200451389</v>
      </c>
    </row>
    <row r="102" spans="1:31" ht="17.100000000000001" customHeight="1">
      <c r="A102" s="123"/>
      <c r="B102" s="191"/>
      <c r="C102" s="193"/>
      <c r="D102" s="464" t="s">
        <v>4</v>
      </c>
      <c r="E102" s="464"/>
      <c r="F102" s="464"/>
      <c r="G102" s="464"/>
      <c r="H102" s="464"/>
      <c r="I102" s="464"/>
      <c r="J102" s="464"/>
      <c r="K102" s="464"/>
      <c r="N102" s="122"/>
      <c r="O102" s="122" t="s">
        <v>108</v>
      </c>
    </row>
    <row r="103" spans="1:31" ht="20.100000000000001" customHeight="1">
      <c r="A103" s="123"/>
      <c r="B103" s="538" t="s">
        <v>94</v>
      </c>
      <c r="C103" s="538"/>
      <c r="D103" s="194" t="s">
        <v>6</v>
      </c>
      <c r="E103" s="194" t="s">
        <v>7</v>
      </c>
      <c r="F103" s="194" t="s">
        <v>8</v>
      </c>
      <c r="G103" s="194" t="s">
        <v>9</v>
      </c>
      <c r="H103" s="194" t="s">
        <v>10</v>
      </c>
      <c r="I103" s="194" t="s">
        <v>11</v>
      </c>
      <c r="J103" s="163" t="s">
        <v>12</v>
      </c>
      <c r="K103" s="195" t="s">
        <v>13</v>
      </c>
      <c r="M103" s="197"/>
      <c r="N103" s="197"/>
      <c r="O103" s="197"/>
      <c r="P103" s="197"/>
      <c r="Q103" s="197"/>
      <c r="R103" s="197"/>
      <c r="S103" s="197"/>
      <c r="T103" s="197"/>
    </row>
    <row r="104" spans="1:31" s="122" customFormat="1" ht="17.100000000000001" customHeight="1">
      <c r="A104" s="472"/>
      <c r="B104" s="452" t="s">
        <v>6</v>
      </c>
      <c r="C104" s="453"/>
      <c r="D104" s="429">
        <f>+'RAW by Sector-Ann A-B'!B253</f>
        <v>1821.0012907295065</v>
      </c>
      <c r="E104" s="429">
        <f>+'RAW by Sector-Ann A-B'!C253</f>
        <v>892.19996631079005</v>
      </c>
      <c r="F104" s="429">
        <f>+'RAW by Sector-Ann A-B'!D253</f>
        <v>1379.6243020590205</v>
      </c>
      <c r="G104" s="429">
        <f>+'RAW by Sector-Ann A-B'!E253</f>
        <v>44.990800550550013</v>
      </c>
      <c r="H104" s="429">
        <f>+'RAW by Sector-Ann A-B'!F253</f>
        <v>146.78589470375613</v>
      </c>
      <c r="I104" s="429">
        <f>+'RAW by Sector-Ann A-B'!G253</f>
        <v>608.07558948884389</v>
      </c>
      <c r="J104" s="429">
        <f>+SUM(D104:I104)</f>
        <v>4892.6778438424662</v>
      </c>
      <c r="K104" s="429">
        <f>+'RAW by Sector-Ann A-B'!H253</f>
        <v>38.040449355879112</v>
      </c>
      <c r="L104" s="120"/>
      <c r="M104" s="299"/>
      <c r="N104" s="299"/>
      <c r="O104" s="299"/>
      <c r="P104" s="299"/>
      <c r="Q104" s="299"/>
      <c r="R104" s="299"/>
      <c r="S104" s="299"/>
      <c r="T104" s="299"/>
      <c r="U104" s="130"/>
      <c r="V104" s="130"/>
      <c r="W104" s="130"/>
      <c r="X104" s="130"/>
      <c r="Y104" s="130"/>
      <c r="Z104" s="130"/>
      <c r="AA104" s="130"/>
      <c r="AB104" s="130"/>
      <c r="AC104" s="130"/>
      <c r="AD104" s="130"/>
      <c r="AE104" s="130"/>
    </row>
    <row r="105" spans="1:31" s="122" customFormat="1" ht="17.100000000000001" customHeight="1">
      <c r="A105" s="472"/>
      <c r="B105" s="452" t="s">
        <v>7</v>
      </c>
      <c r="C105" s="453"/>
      <c r="D105" s="429">
        <f>+'RAW by Sector-Ann A-B'!B254</f>
        <v>1575.2501247729301</v>
      </c>
      <c r="E105" s="326">
        <f>+'RAW by Sector-Ann A-B'!C254</f>
        <v>0</v>
      </c>
      <c r="F105" s="429">
        <f>+'RAW by Sector-Ann A-B'!D254</f>
        <v>11.767153566230002</v>
      </c>
      <c r="G105" s="429">
        <f>+'RAW by Sector-Ann A-B'!E254</f>
        <v>63.640494689379999</v>
      </c>
      <c r="H105" s="429">
        <f>+'RAW by Sector-Ann A-B'!F254</f>
        <v>4.3937405105099989</v>
      </c>
      <c r="I105" s="429">
        <f>+'RAW by Sector-Ann A-B'!G254</f>
        <v>9.1730313620000004E-2</v>
      </c>
      <c r="J105" s="429">
        <f t="shared" ref="J105:J111" si="7">+SUM(D105:I105)</f>
        <v>1655.1432438526701</v>
      </c>
      <c r="K105" s="429">
        <f>+'RAW by Sector-Ann A-B'!H254</f>
        <v>4783.9391681390389</v>
      </c>
      <c r="L105" s="120"/>
      <c r="M105" s="299"/>
      <c r="N105" s="299"/>
      <c r="O105" s="299"/>
      <c r="P105" s="299"/>
      <c r="Q105" s="299"/>
      <c r="R105" s="299"/>
      <c r="S105" s="299"/>
      <c r="T105" s="299"/>
      <c r="U105" s="130"/>
      <c r="V105" s="130"/>
      <c r="W105" s="130"/>
      <c r="X105" s="130"/>
      <c r="Y105" s="130"/>
      <c r="Z105" s="130"/>
      <c r="AA105" s="130"/>
      <c r="AB105" s="130"/>
      <c r="AC105" s="130"/>
      <c r="AD105" s="130"/>
      <c r="AE105" s="130"/>
    </row>
    <row r="106" spans="1:31" s="122" customFormat="1" ht="17.100000000000001" customHeight="1">
      <c r="A106" s="472"/>
      <c r="B106" s="452" t="s">
        <v>8</v>
      </c>
      <c r="C106" s="453"/>
      <c r="D106" s="429">
        <f>+'RAW by Sector-Ann A-B'!B255</f>
        <v>3108.2992076674318</v>
      </c>
      <c r="E106" s="429">
        <f>+'RAW by Sector-Ann A-B'!C255</f>
        <v>3646.7715265794041</v>
      </c>
      <c r="F106" s="429">
        <f>+'RAW by Sector-Ann A-B'!D255</f>
        <v>1674.2221954245349</v>
      </c>
      <c r="G106" s="429">
        <f>+'RAW by Sector-Ann A-B'!E255</f>
        <v>1072.0032935504835</v>
      </c>
      <c r="H106" s="429">
        <f>+'RAW by Sector-Ann A-B'!F255</f>
        <v>6673.7187581663493</v>
      </c>
      <c r="I106" s="429">
        <f>+'RAW by Sector-Ann A-B'!G255</f>
        <v>3354.5960326186459</v>
      </c>
      <c r="J106" s="429">
        <f t="shared" si="7"/>
        <v>19529.611014006849</v>
      </c>
      <c r="K106" s="429">
        <f>+'RAW by Sector-Ann A-B'!H255</f>
        <v>1795.3732743719038</v>
      </c>
      <c r="L106" s="120"/>
      <c r="M106" s="299"/>
      <c r="N106" s="299"/>
      <c r="O106" s="299"/>
      <c r="P106" s="299"/>
      <c r="Q106" s="299"/>
      <c r="R106" s="299"/>
      <c r="S106" s="299"/>
      <c r="T106" s="299"/>
      <c r="U106" s="130"/>
      <c r="V106" s="130"/>
      <c r="W106" s="130"/>
      <c r="X106" s="130"/>
      <c r="Y106" s="130"/>
      <c r="Z106" s="130"/>
      <c r="AA106" s="130"/>
      <c r="AB106" s="130"/>
      <c r="AC106" s="130"/>
      <c r="AD106" s="130"/>
      <c r="AE106" s="130"/>
    </row>
    <row r="107" spans="1:31" s="122" customFormat="1" ht="17.100000000000001" customHeight="1">
      <c r="A107" s="472"/>
      <c r="B107" s="452" t="s">
        <v>9</v>
      </c>
      <c r="C107" s="453"/>
      <c r="D107" s="429">
        <f>+'RAW by Sector-Ann A-B'!B256</f>
        <v>1661.3660113748601</v>
      </c>
      <c r="E107" s="429">
        <f>+'RAW by Sector-Ann A-B'!C256</f>
        <v>14.35909878177651</v>
      </c>
      <c r="F107" s="429">
        <f>+'RAW by Sector-Ann A-B'!D256</f>
        <v>1320.0765930397665</v>
      </c>
      <c r="G107" s="429">
        <f>+'RAW by Sector-Ann A-B'!E256</f>
        <v>1305.3070782558041</v>
      </c>
      <c r="H107" s="429">
        <f>+'RAW by Sector-Ann A-B'!F256</f>
        <v>2789.0140375848619</v>
      </c>
      <c r="I107" s="429">
        <f>+'RAW by Sector-Ann A-B'!G256</f>
        <v>1173.7814484343346</v>
      </c>
      <c r="J107" s="429">
        <f t="shared" si="7"/>
        <v>8263.9042674714037</v>
      </c>
      <c r="K107" s="429">
        <f>+'RAW by Sector-Ann A-B'!H256</f>
        <v>272.57437950999599</v>
      </c>
      <c r="L107" s="120"/>
      <c r="M107" s="299"/>
      <c r="N107" s="299"/>
      <c r="O107" s="299"/>
      <c r="P107" s="299"/>
      <c r="Q107" s="299"/>
      <c r="R107" s="299"/>
      <c r="S107" s="299"/>
      <c r="T107" s="299"/>
      <c r="U107" s="130"/>
      <c r="V107" s="130"/>
      <c r="W107" s="130"/>
      <c r="X107" s="130"/>
      <c r="Y107" s="130"/>
      <c r="Z107" s="130"/>
      <c r="AA107" s="130"/>
      <c r="AB107" s="130"/>
      <c r="AC107" s="130"/>
      <c r="AD107" s="130"/>
      <c r="AE107" s="130"/>
    </row>
    <row r="108" spans="1:31" s="122" customFormat="1" ht="17.100000000000001" customHeight="1">
      <c r="A108" s="472"/>
      <c r="B108" s="452" t="s">
        <v>10</v>
      </c>
      <c r="C108" s="453"/>
      <c r="D108" s="429">
        <f>+'RAW by Sector-Ann A-B'!B257</f>
        <v>0</v>
      </c>
      <c r="E108" s="429">
        <f>+'RAW by Sector-Ann A-B'!C257</f>
        <v>2.0461207287200001</v>
      </c>
      <c r="F108" s="429">
        <f>+'RAW by Sector-Ann A-B'!D257</f>
        <v>5031.5502231239825</v>
      </c>
      <c r="G108" s="429">
        <f>+'RAW by Sector-Ann A-B'!E257</f>
        <v>567.99654077436401</v>
      </c>
      <c r="H108" s="429">
        <f>+'RAW by Sector-Ann A-B'!F257</f>
        <v>72.048287000000002</v>
      </c>
      <c r="I108" s="429">
        <f>+'RAW by Sector-Ann A-B'!G257</f>
        <v>0</v>
      </c>
      <c r="J108" s="429">
        <f t="shared" si="7"/>
        <v>5673.6411716270659</v>
      </c>
      <c r="K108" s="429">
        <f>+'RAW by Sector-Ann A-B'!H257</f>
        <v>3816.1089610303256</v>
      </c>
      <c r="L108" s="120"/>
      <c r="M108" s="327"/>
      <c r="N108" s="299"/>
      <c r="O108" s="299"/>
      <c r="P108" s="299"/>
      <c r="Q108" s="299"/>
      <c r="R108" s="299"/>
      <c r="S108" s="299"/>
      <c r="T108" s="299"/>
      <c r="U108" s="130"/>
      <c r="V108" s="130"/>
      <c r="W108" s="130"/>
      <c r="X108" s="130"/>
      <c r="Y108" s="130"/>
      <c r="Z108" s="130"/>
      <c r="AA108" s="130"/>
      <c r="AB108" s="130"/>
      <c r="AC108" s="130"/>
      <c r="AD108" s="130"/>
      <c r="AE108" s="130"/>
    </row>
    <row r="109" spans="1:31" s="122" customFormat="1" ht="17.100000000000001" customHeight="1">
      <c r="A109" s="472"/>
      <c r="B109" s="452" t="s">
        <v>11</v>
      </c>
      <c r="C109" s="453"/>
      <c r="D109" s="429">
        <f>+'RAW by Sector-Ann A-B'!B258</f>
        <v>0</v>
      </c>
      <c r="E109" s="429">
        <f>+'RAW by Sector-Ann A-B'!C258</f>
        <v>1686.4032050199135</v>
      </c>
      <c r="F109" s="429">
        <f>+'RAW by Sector-Ann A-B'!D258</f>
        <v>8324.8868529985957</v>
      </c>
      <c r="G109" s="429">
        <f>+'RAW by Sector-Ann A-B'!E258</f>
        <v>4417.2142263884498</v>
      </c>
      <c r="H109" s="429">
        <f>+'RAW by Sector-Ann A-B'!F258</f>
        <v>185.04916</v>
      </c>
      <c r="I109" s="429">
        <f>+'RAW by Sector-Ann A-B'!G258</f>
        <v>0</v>
      </c>
      <c r="J109" s="429">
        <f t="shared" si="7"/>
        <v>14613.553444406958</v>
      </c>
      <c r="K109" s="429">
        <f>+'RAW by Sector-Ann A-B'!H258</f>
        <v>0</v>
      </c>
      <c r="L109" s="120"/>
      <c r="M109" s="299"/>
      <c r="N109" s="299"/>
      <c r="O109" s="299"/>
      <c r="P109" s="299"/>
      <c r="Q109" s="299"/>
      <c r="R109" s="299"/>
      <c r="S109" s="299"/>
      <c r="T109" s="299"/>
      <c r="U109" s="130"/>
      <c r="V109" s="130"/>
      <c r="W109" s="130"/>
      <c r="X109" s="130"/>
      <c r="Y109" s="130"/>
      <c r="Z109" s="130"/>
      <c r="AA109" s="130"/>
      <c r="AB109" s="130"/>
      <c r="AC109" s="130"/>
      <c r="AD109" s="130"/>
      <c r="AE109" s="130"/>
    </row>
    <row r="110" spans="1:31" s="122" customFormat="1" ht="17.100000000000001" customHeight="1">
      <c r="A110" s="472"/>
      <c r="B110" s="452" t="s">
        <v>13</v>
      </c>
      <c r="C110" s="453"/>
      <c r="D110" s="429">
        <f>+'RAW by Sector-Ann A-B'!B259</f>
        <v>2704.3577592007973</v>
      </c>
      <c r="E110" s="429">
        <f>+'RAW by Sector-Ann A-B'!C259</f>
        <v>76.254963274015779</v>
      </c>
      <c r="F110" s="429">
        <f>+'RAW by Sector-Ann A-B'!D259</f>
        <v>1590.5928809144259</v>
      </c>
      <c r="G110" s="429">
        <f>+'RAW by Sector-Ann A-B'!E259</f>
        <v>691.97803440019504</v>
      </c>
      <c r="H110" s="429">
        <f>+'RAW by Sector-Ann A-B'!F259</f>
        <v>7115.1728898700048</v>
      </c>
      <c r="I110" s="429">
        <f>+'RAW by Sector-Ann A-B'!G259</f>
        <v>0</v>
      </c>
      <c r="J110" s="429">
        <f t="shared" si="7"/>
        <v>12178.356527659438</v>
      </c>
      <c r="K110" s="326">
        <f>+'RAW by Sector-Ann A-B'!H259</f>
        <v>0</v>
      </c>
      <c r="L110" s="120"/>
      <c r="M110" s="299"/>
      <c r="N110" s="299"/>
      <c r="O110" s="299"/>
      <c r="P110" s="299"/>
      <c r="Q110" s="299"/>
      <c r="R110" s="299"/>
      <c r="S110" s="299"/>
      <c r="T110" s="299"/>
      <c r="U110" s="130"/>
      <c r="V110" s="130"/>
      <c r="W110" s="130"/>
      <c r="X110" s="130"/>
      <c r="Y110" s="130"/>
      <c r="Z110" s="130"/>
      <c r="AA110" s="130"/>
      <c r="AB110" s="130"/>
      <c r="AC110" s="130"/>
      <c r="AD110" s="130"/>
      <c r="AE110" s="130"/>
    </row>
    <row r="111" spans="1:31" s="122" customFormat="1" ht="17.100000000000001" customHeight="1">
      <c r="A111" s="301"/>
      <c r="B111" s="452" t="s">
        <v>16</v>
      </c>
      <c r="C111" s="453"/>
      <c r="D111" s="134">
        <f>+'RAW by Sector-Ann A-B'!B260</f>
        <v>10870.274393745525</v>
      </c>
      <c r="E111" s="134">
        <f>+'RAW by Sector-Ann A-B'!C260</f>
        <v>6318.0348806946186</v>
      </c>
      <c r="F111" s="134">
        <f>+'RAW by Sector-Ann A-B'!D260</f>
        <v>19332.720201126554</v>
      </c>
      <c r="G111" s="134">
        <f>+'RAW by Sector-Ann A-B'!E260</f>
        <v>8163.1304686092262</v>
      </c>
      <c r="H111" s="134">
        <f>+'RAW by Sector-Ann A-B'!F260</f>
        <v>16986.182767835482</v>
      </c>
      <c r="I111" s="134">
        <f>+'RAW by Sector-Ann A-B'!G260</f>
        <v>5136.544800855444</v>
      </c>
      <c r="J111" s="134">
        <f t="shared" si="7"/>
        <v>66806.887512866844</v>
      </c>
      <c r="K111" s="134">
        <f>+'RAW by Sector-Ann A-B'!H260</f>
        <v>10706.036232407143</v>
      </c>
      <c r="L111" s="120"/>
      <c r="M111" s="328"/>
      <c r="N111" s="299"/>
      <c r="O111" s="299"/>
      <c r="P111" s="299"/>
      <c r="Q111" s="299"/>
      <c r="R111" s="299"/>
      <c r="S111" s="299"/>
      <c r="T111" s="299"/>
      <c r="U111" s="130"/>
      <c r="V111" s="130"/>
      <c r="W111" s="130"/>
      <c r="X111" s="130"/>
      <c r="Y111" s="130"/>
      <c r="Z111" s="130"/>
      <c r="AA111" s="130"/>
      <c r="AB111" s="130"/>
      <c r="AC111" s="130"/>
      <c r="AD111" s="130"/>
      <c r="AE111" s="130"/>
    </row>
    <row r="112" spans="1:31" s="122" customFormat="1" ht="17.100000000000001" customHeight="1">
      <c r="A112" s="301"/>
      <c r="B112" s="268"/>
      <c r="C112" s="268"/>
      <c r="D112" s="313"/>
      <c r="E112" s="313"/>
      <c r="F112" s="313"/>
      <c r="G112" s="313"/>
      <c r="H112" s="313"/>
      <c r="I112" s="313"/>
      <c r="J112" s="313"/>
      <c r="K112" s="313"/>
      <c r="L112" s="120"/>
      <c r="M112" s="328"/>
      <c r="N112" s="299"/>
      <c r="O112" s="299"/>
      <c r="P112" s="299"/>
      <c r="Q112" s="299"/>
      <c r="R112" s="299"/>
      <c r="S112" s="299"/>
      <c r="T112" s="299"/>
      <c r="U112" s="130"/>
      <c r="V112" s="130"/>
      <c r="W112" s="130"/>
      <c r="X112" s="130"/>
      <c r="Y112" s="130"/>
      <c r="Z112" s="130"/>
      <c r="AA112" s="130"/>
      <c r="AB112" s="130"/>
      <c r="AC112" s="130"/>
      <c r="AD112" s="130"/>
      <c r="AE112" s="130"/>
    </row>
    <row r="113" spans="1:12" s="212" customFormat="1" ht="14.1" customHeight="1">
      <c r="A113" s="177"/>
      <c r="B113" s="178" t="s">
        <v>25</v>
      </c>
      <c r="C113" s="179" t="s">
        <v>26</v>
      </c>
      <c r="D113" s="177" t="s">
        <v>27</v>
      </c>
      <c r="F113" s="177"/>
      <c r="G113" s="177" t="s">
        <v>28</v>
      </c>
      <c r="H113" s="177"/>
      <c r="J113" s="177" t="s">
        <v>29</v>
      </c>
      <c r="K113" s="177"/>
      <c r="L113" s="177"/>
    </row>
    <row r="114" spans="1:12" s="212" customFormat="1" ht="14.1" customHeight="1">
      <c r="A114" s="177"/>
      <c r="B114" s="178" t="s">
        <v>30</v>
      </c>
      <c r="C114" s="179" t="s">
        <v>122</v>
      </c>
      <c r="D114" s="177" t="s">
        <v>32</v>
      </c>
      <c r="F114" s="177"/>
      <c r="G114" s="177" t="s">
        <v>33</v>
      </c>
      <c r="H114" s="177"/>
      <c r="J114" s="177" t="s">
        <v>34</v>
      </c>
      <c r="K114" s="177"/>
      <c r="L114" s="177"/>
    </row>
    <row r="115" spans="1:12" s="212" customFormat="1" ht="14.1" customHeight="1">
      <c r="A115" s="177"/>
      <c r="B115" s="180" t="s">
        <v>35</v>
      </c>
      <c r="C115" s="179" t="s">
        <v>36</v>
      </c>
      <c r="D115" s="177" t="s">
        <v>37</v>
      </c>
      <c r="F115" s="177"/>
      <c r="G115" s="177" t="s">
        <v>38</v>
      </c>
      <c r="J115" s="177"/>
      <c r="K115" s="177"/>
      <c r="L115" s="177"/>
    </row>
    <row r="116" spans="1:12" s="212" customFormat="1" ht="14.1" customHeight="1">
      <c r="A116" s="177"/>
      <c r="B116" s="296"/>
      <c r="C116" s="179" t="s">
        <v>39</v>
      </c>
      <c r="D116" s="177"/>
      <c r="E116" s="177"/>
      <c r="F116" s="177"/>
      <c r="H116" s="177"/>
      <c r="I116" s="177"/>
      <c r="J116" s="177"/>
      <c r="K116" s="177"/>
      <c r="L116" s="177"/>
    </row>
    <row r="117" spans="1:12" s="212" customFormat="1" ht="14.1" customHeight="1">
      <c r="A117" s="177"/>
      <c r="B117" s="182" t="s">
        <v>40</v>
      </c>
      <c r="C117" s="179" t="s">
        <v>41</v>
      </c>
      <c r="D117" s="177"/>
      <c r="E117" s="177"/>
      <c r="F117" s="177"/>
      <c r="G117" s="297"/>
      <c r="H117" s="177"/>
      <c r="I117" s="177"/>
      <c r="J117" s="177"/>
      <c r="K117" s="177"/>
      <c r="L117" s="177"/>
    </row>
    <row r="118" spans="1:12" s="212" customFormat="1" ht="14.1" customHeight="1">
      <c r="A118" s="177"/>
      <c r="B118" s="474" t="s">
        <v>44</v>
      </c>
      <c r="C118" s="474"/>
      <c r="D118" s="474"/>
      <c r="E118" s="474"/>
      <c r="F118" s="474"/>
      <c r="G118" s="474"/>
      <c r="H118" s="474"/>
      <c r="I118" s="474"/>
      <c r="J118" s="474"/>
      <c r="K118" s="474"/>
      <c r="L118" s="177"/>
    </row>
    <row r="119" spans="1:12" s="212" customFormat="1" ht="14.1" customHeight="1">
      <c r="A119" s="177"/>
      <c r="B119" s="539" t="s">
        <v>123</v>
      </c>
      <c r="C119" s="539"/>
      <c r="D119" s="539"/>
      <c r="E119" s="539"/>
      <c r="F119" s="539"/>
      <c r="G119" s="539"/>
      <c r="H119" s="539"/>
      <c r="I119" s="539"/>
      <c r="J119" s="539"/>
      <c r="K119" s="539"/>
      <c r="L119" s="433"/>
    </row>
    <row r="120" spans="1:12" s="212" customFormat="1" ht="14.1" customHeight="1">
      <c r="A120" s="177"/>
      <c r="B120" s="539"/>
      <c r="C120" s="539"/>
      <c r="D120" s="539"/>
      <c r="E120" s="539"/>
      <c r="F120" s="539"/>
      <c r="G120" s="539"/>
      <c r="H120" s="539"/>
      <c r="I120" s="539"/>
      <c r="J120" s="539"/>
      <c r="K120" s="539"/>
      <c r="L120" s="177"/>
    </row>
    <row r="121" spans="1:12" s="212" customFormat="1" ht="11.25" customHeight="1">
      <c r="A121" s="177"/>
      <c r="B121" s="177"/>
      <c r="C121" s="177"/>
      <c r="D121" s="177"/>
      <c r="E121" s="177"/>
      <c r="F121" s="177"/>
      <c r="G121" s="177"/>
      <c r="H121" s="177"/>
      <c r="I121" s="177"/>
      <c r="J121" s="177"/>
      <c r="K121" s="177"/>
      <c r="L121" s="177"/>
    </row>
    <row r="122" spans="1:12">
      <c r="B122" s="330"/>
      <c r="C122" s="331"/>
    </row>
    <row r="123" spans="1:12">
      <c r="B123" s="332"/>
      <c r="C123" s="331"/>
    </row>
  </sheetData>
  <mergeCells count="110">
    <mergeCell ref="A8:A14"/>
    <mergeCell ref="B8:C8"/>
    <mergeCell ref="B9:C9"/>
    <mergeCell ref="B10:C10"/>
    <mergeCell ref="B11:C11"/>
    <mergeCell ref="B12:C12"/>
    <mergeCell ref="B13:C13"/>
    <mergeCell ref="B14:C14"/>
    <mergeCell ref="B99:C99"/>
    <mergeCell ref="A80:A86"/>
    <mergeCell ref="A92:A98"/>
    <mergeCell ref="B96:C96"/>
    <mergeCell ref="B97:C97"/>
    <mergeCell ref="B98:C98"/>
    <mergeCell ref="A68:A74"/>
    <mergeCell ref="B68:C68"/>
    <mergeCell ref="B69:C69"/>
    <mergeCell ref="B70:C70"/>
    <mergeCell ref="B71:C71"/>
    <mergeCell ref="B72:C72"/>
    <mergeCell ref="B73:C73"/>
    <mergeCell ref="B74:C74"/>
    <mergeCell ref="B79:C79"/>
    <mergeCell ref="A56:A62"/>
    <mergeCell ref="B118:K118"/>
    <mergeCell ref="B119:K120"/>
    <mergeCell ref="D5:K5"/>
    <mergeCell ref="D6:K6"/>
    <mergeCell ref="B7:C7"/>
    <mergeCell ref="B15:C15"/>
    <mergeCell ref="B85:C85"/>
    <mergeCell ref="B86:C86"/>
    <mergeCell ref="B87:C87"/>
    <mergeCell ref="D89:K89"/>
    <mergeCell ref="D90:K90"/>
    <mergeCell ref="B91:C91"/>
    <mergeCell ref="B75:C75"/>
    <mergeCell ref="D77:K77"/>
    <mergeCell ref="D78:K78"/>
    <mergeCell ref="B80:C80"/>
    <mergeCell ref="B81:C81"/>
    <mergeCell ref="B82:C82"/>
    <mergeCell ref="B83:C83"/>
    <mergeCell ref="B84:C84"/>
    <mergeCell ref="B92:C92"/>
    <mergeCell ref="B93:C93"/>
    <mergeCell ref="B94:C94"/>
    <mergeCell ref="B95:C95"/>
    <mergeCell ref="B56:C56"/>
    <mergeCell ref="B57:C57"/>
    <mergeCell ref="B58:C58"/>
    <mergeCell ref="B59:C59"/>
    <mergeCell ref="B60:C60"/>
    <mergeCell ref="B67:C67"/>
    <mergeCell ref="B51:C51"/>
    <mergeCell ref="D53:K53"/>
    <mergeCell ref="D54:K54"/>
    <mergeCell ref="B55:C55"/>
    <mergeCell ref="B61:C61"/>
    <mergeCell ref="B62:C62"/>
    <mergeCell ref="B63:C63"/>
    <mergeCell ref="D65:K65"/>
    <mergeCell ref="D66:K66"/>
    <mergeCell ref="B43:C43"/>
    <mergeCell ref="A44:A50"/>
    <mergeCell ref="B44:C44"/>
    <mergeCell ref="B45:C45"/>
    <mergeCell ref="B46:C46"/>
    <mergeCell ref="B47:C47"/>
    <mergeCell ref="B48:C48"/>
    <mergeCell ref="B49:C49"/>
    <mergeCell ref="B50:C50"/>
    <mergeCell ref="A32:A38"/>
    <mergeCell ref="B32:C32"/>
    <mergeCell ref="B33:C33"/>
    <mergeCell ref="B34:C34"/>
    <mergeCell ref="B35:C35"/>
    <mergeCell ref="D42:K42"/>
    <mergeCell ref="B26:C26"/>
    <mergeCell ref="B27:C27"/>
    <mergeCell ref="D29:K29"/>
    <mergeCell ref="D30:K30"/>
    <mergeCell ref="B31:C31"/>
    <mergeCell ref="B36:C36"/>
    <mergeCell ref="B37:C37"/>
    <mergeCell ref="B38:C38"/>
    <mergeCell ref="B39:C39"/>
    <mergeCell ref="D41:K41"/>
    <mergeCell ref="D17:K17"/>
    <mergeCell ref="D18:K18"/>
    <mergeCell ref="B19:C19"/>
    <mergeCell ref="A20:A26"/>
    <mergeCell ref="B20:C20"/>
    <mergeCell ref="B21:C21"/>
    <mergeCell ref="B22:C22"/>
    <mergeCell ref="B23:C23"/>
    <mergeCell ref="B24:C24"/>
    <mergeCell ref="B25:C25"/>
    <mergeCell ref="B103:C103"/>
    <mergeCell ref="D102:K102"/>
    <mergeCell ref="D101:K101"/>
    <mergeCell ref="B111:C111"/>
    <mergeCell ref="B110:C110"/>
    <mergeCell ref="A104:A110"/>
    <mergeCell ref="B109:C109"/>
    <mergeCell ref="B108:C108"/>
    <mergeCell ref="B107:C107"/>
    <mergeCell ref="B106:C106"/>
    <mergeCell ref="B105:C105"/>
    <mergeCell ref="B104:C104"/>
  </mergeCells>
  <conditionalFormatting sqref="E21 K26">
    <cfRule type="cellIs" dxfId="652" priority="40" operator="equal">
      <formula>0</formula>
    </cfRule>
  </conditionalFormatting>
  <conditionalFormatting sqref="D20:K27">
    <cfRule type="cellIs" dxfId="651" priority="39" operator="between">
      <formula>0.00000000001</formula>
      <formula>0.0499999999999999</formula>
    </cfRule>
  </conditionalFormatting>
  <conditionalFormatting sqref="D24:D25 H24:I25 I26 K25">
    <cfRule type="cellIs" dxfId="650" priority="38" operator="equal">
      <formula>0</formula>
    </cfRule>
  </conditionalFormatting>
  <conditionalFormatting sqref="E33 K38">
    <cfRule type="cellIs" dxfId="649" priority="37" operator="equal">
      <formula>0</formula>
    </cfRule>
  </conditionalFormatting>
  <conditionalFormatting sqref="D32:K39">
    <cfRule type="cellIs" dxfId="648" priority="36" operator="between">
      <formula>0.00000000001</formula>
      <formula>0.0499999999999999</formula>
    </cfRule>
  </conditionalFormatting>
  <conditionalFormatting sqref="D36:D37 H36:I37 I38 K37">
    <cfRule type="cellIs" dxfId="647" priority="35" operator="equal">
      <formula>0</formula>
    </cfRule>
  </conditionalFormatting>
  <conditionalFormatting sqref="E45 K50">
    <cfRule type="cellIs" dxfId="646" priority="34" operator="equal">
      <formula>0</formula>
    </cfRule>
  </conditionalFormatting>
  <conditionalFormatting sqref="D44:K51">
    <cfRule type="cellIs" dxfId="645" priority="33" operator="between">
      <formula>0.00000000001</formula>
      <formula>0.049999999999</formula>
    </cfRule>
  </conditionalFormatting>
  <conditionalFormatting sqref="D48:D49 H48:I49 I50 K49">
    <cfRule type="cellIs" dxfId="644" priority="32" operator="equal">
      <formula>0</formula>
    </cfRule>
  </conditionalFormatting>
  <conditionalFormatting sqref="E57 K62">
    <cfRule type="cellIs" dxfId="643" priority="31" operator="equal">
      <formula>0</formula>
    </cfRule>
  </conditionalFormatting>
  <conditionalFormatting sqref="D56:K63">
    <cfRule type="cellIs" dxfId="642" priority="30" operator="between">
      <formula>0.00000000001</formula>
      <formula>0.0499999999999999</formula>
    </cfRule>
  </conditionalFormatting>
  <conditionalFormatting sqref="D60:D61 H60:I61 I62 K61">
    <cfRule type="cellIs" dxfId="641" priority="29" operator="equal">
      <formula>0</formula>
    </cfRule>
  </conditionalFormatting>
  <conditionalFormatting sqref="E69 K74">
    <cfRule type="cellIs" dxfId="640" priority="28" operator="equal">
      <formula>0</formula>
    </cfRule>
  </conditionalFormatting>
  <conditionalFormatting sqref="D68:K75">
    <cfRule type="cellIs" dxfId="639" priority="27" operator="between">
      <formula>0.00000000001</formula>
      <formula>0.0499999999999999</formula>
    </cfRule>
  </conditionalFormatting>
  <conditionalFormatting sqref="D72:D73 H72:I73 I74 K73">
    <cfRule type="cellIs" dxfId="638" priority="26" operator="equal">
      <formula>0</formula>
    </cfRule>
  </conditionalFormatting>
  <conditionalFormatting sqref="E81 K86">
    <cfRule type="cellIs" dxfId="637" priority="25" operator="equal">
      <formula>0</formula>
    </cfRule>
  </conditionalFormatting>
  <conditionalFormatting sqref="D80:K87">
    <cfRule type="cellIs" dxfId="636" priority="24" operator="between">
      <formula>0.00000000001</formula>
      <formula>0.0499999999999999</formula>
    </cfRule>
  </conditionalFormatting>
  <conditionalFormatting sqref="D84:D85 H84:I85 I86 K85">
    <cfRule type="cellIs" dxfId="635" priority="23" operator="equal">
      <formula>0</formula>
    </cfRule>
  </conditionalFormatting>
  <conditionalFormatting sqref="E93 K98">
    <cfRule type="cellIs" dxfId="634" priority="22" operator="equal">
      <formula>0</formula>
    </cfRule>
  </conditionalFormatting>
  <conditionalFormatting sqref="D92:K112">
    <cfRule type="cellIs" dxfId="633" priority="21" operator="between">
      <formula>0.00000000001</formula>
      <formula>0.0499999999999999</formula>
    </cfRule>
  </conditionalFormatting>
  <conditionalFormatting sqref="D96:D97 H96:I97 I98 K97">
    <cfRule type="cellIs" dxfId="632" priority="20" operator="equal">
      <formula>0</formula>
    </cfRule>
  </conditionalFormatting>
  <conditionalFormatting sqref="E9 K14">
    <cfRule type="cellIs" dxfId="631" priority="6" operator="equal">
      <formula>0</formula>
    </cfRule>
  </conditionalFormatting>
  <conditionalFormatting sqref="D8:K15">
    <cfRule type="cellIs" dxfId="630" priority="5" operator="between">
      <formula>0.00000000001</formula>
      <formula>0.0499999999999999</formula>
    </cfRule>
  </conditionalFormatting>
  <conditionalFormatting sqref="D12:D13 H12:I13 I14 K13">
    <cfRule type="cellIs" dxfId="629" priority="4" operator="equal">
      <formula>0</formula>
    </cfRule>
  </conditionalFormatting>
  <conditionalFormatting sqref="E105 K110">
    <cfRule type="cellIs" dxfId="628" priority="3" operator="equal">
      <formula>0</formula>
    </cfRule>
  </conditionalFormatting>
  <conditionalFormatting sqref="D108:D109 H108:I109 I110 K109">
    <cfRule type="cellIs" dxfId="627" priority="2" operator="equal">
      <formula>0</formula>
    </cfRule>
  </conditionalFormatting>
  <conditionalFormatting sqref="K110">
    <cfRule type="cellIs" dxfId="626" priority="1" operator="equal">
      <formula>0</formula>
    </cfRule>
  </conditionalFormatting>
  <printOptions horizontalCentered="1"/>
  <pageMargins left="0.25" right="0.25" top="0.5" bottom="0.25" header="0.31496062992126" footer="0.25"/>
  <pageSetup paperSize="9" scale="40" orientation="portrait" r:id="rId1"/>
  <headerFooter>
    <oddFooter>&amp;R&amp;"Calibri,Regular"&amp;K000000Page 3 of 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75"/>
  <sheetViews>
    <sheetView showGridLines="0" topLeftCell="C13" zoomScale="82" workbookViewId="0">
      <selection activeCell="I14" sqref="I14"/>
    </sheetView>
  </sheetViews>
  <sheetFormatPr defaultColWidth="9.125" defaultRowHeight="15"/>
  <cols>
    <col min="1" max="1" width="2.625" style="125" customWidth="1"/>
    <col min="2" max="2" width="2.125" style="125" customWidth="1"/>
    <col min="3" max="3" width="24.5" style="125" customWidth="1"/>
    <col min="4" max="11" width="15.875" style="125" customWidth="1"/>
    <col min="12" max="12" width="2.625" style="123" customWidth="1"/>
    <col min="13" max="13" width="4.625" style="123" customWidth="1"/>
    <col min="14" max="15" width="9.125" style="125"/>
    <col min="16" max="16" width="16.625" style="125" bestFit="1" customWidth="1"/>
    <col min="17" max="16384" width="9.125" style="125"/>
  </cols>
  <sheetData>
    <row r="1" spans="1:28" s="114" customFormat="1" ht="20.25">
      <c r="A1" s="111"/>
      <c r="B1" s="112" t="s">
        <v>126</v>
      </c>
      <c r="C1" s="112"/>
      <c r="D1" s="111"/>
      <c r="E1" s="111"/>
      <c r="F1" s="111"/>
      <c r="G1" s="111"/>
      <c r="H1" s="111"/>
      <c r="I1" s="111"/>
      <c r="J1" s="111"/>
      <c r="K1" s="113"/>
      <c r="L1" s="113"/>
      <c r="M1" s="111"/>
    </row>
    <row r="2" spans="1:28" s="114" customFormat="1" ht="18">
      <c r="A2" s="111"/>
      <c r="B2" s="186" t="s">
        <v>121</v>
      </c>
      <c r="C2" s="186"/>
      <c r="D2" s="111"/>
      <c r="E2" s="111"/>
      <c r="F2" s="111"/>
      <c r="G2" s="111"/>
      <c r="H2" s="111"/>
      <c r="I2" s="111"/>
      <c r="J2" s="111"/>
      <c r="K2" s="111"/>
      <c r="L2" s="111"/>
      <c r="M2" s="111"/>
    </row>
    <row r="3" spans="1:28" s="114" customFormat="1" ht="18">
      <c r="A3" s="116"/>
      <c r="B3" s="187" t="s">
        <v>1</v>
      </c>
      <c r="C3" s="187"/>
      <c r="D3" s="111"/>
      <c r="E3" s="111"/>
      <c r="F3" s="111"/>
      <c r="G3" s="111"/>
      <c r="H3" s="111"/>
      <c r="I3" s="111"/>
      <c r="J3" s="111"/>
      <c r="K3" s="111"/>
      <c r="L3" s="111"/>
      <c r="M3" s="111"/>
    </row>
    <row r="4" spans="1:28" s="114" customFormat="1" ht="18">
      <c r="A4" s="111"/>
      <c r="B4" s="115"/>
      <c r="C4" s="115"/>
      <c r="D4" s="111"/>
      <c r="E4" s="111"/>
      <c r="F4" s="111"/>
      <c r="G4" s="111"/>
      <c r="H4" s="111"/>
      <c r="I4" s="111"/>
      <c r="J4" s="111"/>
      <c r="K4" s="111"/>
      <c r="L4" s="111"/>
      <c r="M4" s="111"/>
    </row>
    <row r="5" spans="1:28" ht="18" customHeight="1">
      <c r="A5" s="123"/>
      <c r="B5" s="191"/>
      <c r="C5" s="162"/>
      <c r="D5" s="464" t="s">
        <v>14</v>
      </c>
      <c r="E5" s="464"/>
      <c r="F5" s="464"/>
      <c r="G5" s="464"/>
      <c r="H5" s="464"/>
      <c r="I5" s="464"/>
      <c r="J5" s="464"/>
      <c r="K5" s="464"/>
      <c r="L5" s="298"/>
      <c r="O5" s="125" t="s">
        <v>107</v>
      </c>
      <c r="P5" s="362">
        <f ca="1">NOW()</f>
        <v>44383.44200451389</v>
      </c>
    </row>
    <row r="6" spans="1:28" ht="18" customHeight="1">
      <c r="A6" s="123"/>
      <c r="B6" s="191"/>
      <c r="C6" s="193"/>
      <c r="D6" s="464" t="s">
        <v>4</v>
      </c>
      <c r="E6" s="464"/>
      <c r="F6" s="464"/>
      <c r="G6" s="464"/>
      <c r="H6" s="464"/>
      <c r="I6" s="464"/>
      <c r="J6" s="464"/>
      <c r="K6" s="464"/>
      <c r="L6" s="298"/>
      <c r="P6" s="125" t="s">
        <v>108</v>
      </c>
    </row>
    <row r="7" spans="1:28" ht="20.100000000000001" customHeight="1">
      <c r="A7" s="123"/>
      <c r="B7" s="538" t="s">
        <v>94</v>
      </c>
      <c r="C7" s="538"/>
      <c r="D7" s="194" t="s">
        <v>6</v>
      </c>
      <c r="E7" s="194" t="s">
        <v>7</v>
      </c>
      <c r="F7" s="194" t="s">
        <v>8</v>
      </c>
      <c r="G7" s="194" t="s">
        <v>9</v>
      </c>
      <c r="H7" s="194" t="s">
        <v>10</v>
      </c>
      <c r="I7" s="194" t="s">
        <v>11</v>
      </c>
      <c r="J7" s="163" t="s">
        <v>12</v>
      </c>
      <c r="K7" s="195" t="s">
        <v>13</v>
      </c>
      <c r="L7" s="302"/>
    </row>
    <row r="8" spans="1:28" s="122" customFormat="1" ht="17.100000000000001" customHeight="1">
      <c r="A8" s="472"/>
      <c r="B8" s="452" t="s">
        <v>6</v>
      </c>
      <c r="C8" s="453"/>
      <c r="D8" s="429">
        <f>IFERROR(('Gross Financial Liabilities'!D56-'Gross Financial Liabilities'!D8)/ABS('Gross Financial Liabilities'!D8)*100,"-")</f>
        <v>6.6460632018206427</v>
      </c>
      <c r="E8" s="429">
        <f>IFERROR(('Gross Financial Liabilities'!E56-'Gross Financial Liabilities'!E8)/ABS('Gross Financial Liabilities'!E8)*100,"-")</f>
        <v>19.745897551258498</v>
      </c>
      <c r="F8" s="429">
        <f>IFERROR(('Gross Financial Liabilities'!F56-'Gross Financial Liabilities'!F8)/ABS('Gross Financial Liabilities'!F8)*100,"-")</f>
        <v>-7.0551572640717719</v>
      </c>
      <c r="G8" s="429">
        <f>IFERROR(('Gross Financial Liabilities'!G56-'Gross Financial Liabilities'!G8)/ABS('Gross Financial Liabilities'!G8)*100,"-")</f>
        <v>-13.673091423537279</v>
      </c>
      <c r="H8" s="429" t="str">
        <f>IFERROR(('Gross Financial Liabilities'!H56-'Gross Financial Liabilities'!H8)/ABS('Gross Financial Liabilities'!H8)*100,"-")</f>
        <v>-</v>
      </c>
      <c r="I8" s="429">
        <f>IFERROR(('Gross Financial Liabilities'!I56-'Gross Financial Liabilities'!I8)/ABS('Gross Financial Liabilities'!I8)*100,"-")</f>
        <v>20.193091450732037</v>
      </c>
      <c r="J8" s="429">
        <f>IFERROR(('Gross Financial Liabilities'!J56-'Gross Financial Liabilities'!J8)/ABS('Gross Financial Liabilities'!J8)*100,"-")</f>
        <v>7.6938807115056882</v>
      </c>
      <c r="K8" s="429">
        <f>IFERROR(('Gross Financial Liabilities'!K56-'Gross Financial Liabilities'!K8)/ABS('Gross Financial Liabilities'!K8)*100,"-")</f>
        <v>25.426464171573343</v>
      </c>
      <c r="L8" s="166"/>
      <c r="M8" s="120"/>
      <c r="N8" s="314"/>
      <c r="O8" s="314"/>
      <c r="P8" s="314"/>
      <c r="Q8" s="314"/>
      <c r="R8" s="314"/>
      <c r="S8" s="314"/>
      <c r="T8" s="299"/>
      <c r="U8" s="130"/>
      <c r="V8" s="130"/>
      <c r="W8" s="130"/>
      <c r="X8" s="130"/>
      <c r="Y8" s="130"/>
      <c r="Z8" s="130"/>
      <c r="AA8" s="130"/>
      <c r="AB8" s="130"/>
    </row>
    <row r="9" spans="1:28" s="122" customFormat="1" ht="17.100000000000001" customHeight="1">
      <c r="A9" s="472"/>
      <c r="B9" s="452" t="s">
        <v>7</v>
      </c>
      <c r="C9" s="453"/>
      <c r="D9" s="304">
        <f>IFERROR(('Gross Financial Liabilities'!D57-'Gross Financial Liabilities'!D9)/ABS('Gross Financial Liabilities'!D9)*100,"-")</f>
        <v>2.9323410888570258</v>
      </c>
      <c r="E9" s="168" t="str">
        <f>IFERROR(('Gross Financial Liabilities'!E57-'Gross Financial Liabilities'!E9)/ABS('Gross Financial Liabilities'!E9)*100,"-")</f>
        <v>-</v>
      </c>
      <c r="F9" s="304">
        <f>IFERROR(('Gross Financial Liabilities'!F57-'Gross Financial Liabilities'!F9)/ABS('Gross Financial Liabilities'!F9)*100,"-")</f>
        <v>-61.435093394537212</v>
      </c>
      <c r="G9" s="304">
        <f>IFERROR(('Gross Financial Liabilities'!G57-'Gross Financial Liabilities'!G9)/ABS('Gross Financial Liabilities'!G9)*100,"-")</f>
        <v>3.5928858964464765</v>
      </c>
      <c r="H9" s="304">
        <f>IFERROR(('Gross Financial Liabilities'!H57-'Gross Financial Liabilities'!H9)/ABS('Gross Financial Liabilities'!H9)*100,"-")</f>
        <v>32.29180508012093</v>
      </c>
      <c r="I9" s="304">
        <f>IFERROR(('Gross Financial Liabilities'!I57-'Gross Financial Liabilities'!I9)/ABS('Gross Financial Liabilities'!I9)*100,"-")</f>
        <v>-95.784394678447356</v>
      </c>
      <c r="J9" s="304">
        <f>IFERROR(('Gross Financial Liabilities'!J57-'Gross Financial Liabilities'!J9)/ABS('Gross Financial Liabilities'!J9)*100,"-")</f>
        <v>-10.722935213802828</v>
      </c>
      <c r="K9" s="304">
        <f>IFERROR(('Gross Financial Liabilities'!K57-'Gross Financial Liabilities'!K9)/ABS('Gross Financial Liabilities'!K9)*100,"-")</f>
        <v>8.677138215688398</v>
      </c>
      <c r="L9" s="166"/>
      <c r="M9" s="120"/>
      <c r="N9" s="314"/>
      <c r="O9" s="314"/>
      <c r="P9" s="314"/>
      <c r="Q9" s="314"/>
      <c r="R9" s="314"/>
      <c r="S9" s="314"/>
      <c r="T9" s="299"/>
      <c r="U9" s="130"/>
      <c r="V9" s="130"/>
      <c r="W9" s="130"/>
      <c r="X9" s="130"/>
      <c r="Y9" s="130"/>
      <c r="Z9" s="130"/>
      <c r="AA9" s="130"/>
      <c r="AB9" s="130"/>
    </row>
    <row r="10" spans="1:28" s="122" customFormat="1" ht="17.100000000000001" customHeight="1">
      <c r="A10" s="472"/>
      <c r="B10" s="452" t="s">
        <v>8</v>
      </c>
      <c r="C10" s="453"/>
      <c r="D10" s="304">
        <f>IFERROR(('Gross Financial Liabilities'!D58-'Gross Financial Liabilities'!D10)/ABS('Gross Financial Liabilities'!D10)*100,"-")</f>
        <v>12.20819369390097</v>
      </c>
      <c r="E10" s="304">
        <f>IFERROR(('Gross Financial Liabilities'!E58-'Gross Financial Liabilities'!E10)/ABS('Gross Financial Liabilities'!E10)*100,"-")</f>
        <v>6.2125005775943958</v>
      </c>
      <c r="F10" s="304">
        <f>IFERROR(('Gross Financial Liabilities'!F58-'Gross Financial Liabilities'!F10)/ABS('Gross Financial Liabilities'!F10)*100,"-")</f>
        <v>24.369274633467583</v>
      </c>
      <c r="G10" s="304">
        <f>IFERROR(('Gross Financial Liabilities'!G58-'Gross Financial Liabilities'!G10)/ABS('Gross Financial Liabilities'!G10)*100,"-")</f>
        <v>10.497593531302927</v>
      </c>
      <c r="H10" s="304">
        <f>IFERROR(('Gross Financial Liabilities'!H58-'Gross Financial Liabilities'!H10)/ABS('Gross Financial Liabilities'!H10)*100,"-")</f>
        <v>5.3923578287619627</v>
      </c>
      <c r="I10" s="304">
        <f>IFERROR(('Gross Financial Liabilities'!I58-'Gross Financial Liabilities'!I10)/ABS('Gross Financial Liabilities'!I10)*100,"-")</f>
        <v>14.220293778187445</v>
      </c>
      <c r="J10" s="304">
        <f>IFERROR(('Gross Financial Liabilities'!J58-'Gross Financial Liabilities'!J10)/ABS('Gross Financial Liabilities'!J10)*100,"-")</f>
        <v>9.6508807487207733</v>
      </c>
      <c r="K10" s="304">
        <f>IFERROR(('Gross Financial Liabilities'!K58-'Gross Financial Liabilities'!K10)/ABS('Gross Financial Liabilities'!K10)*100,"-")</f>
        <v>9.8541268921990905</v>
      </c>
      <c r="L10" s="166"/>
      <c r="M10" s="120"/>
      <c r="N10" s="314"/>
      <c r="O10" s="314"/>
      <c r="P10" s="314"/>
      <c r="Q10" s="314"/>
      <c r="R10" s="314"/>
      <c r="S10" s="314"/>
      <c r="T10" s="299"/>
      <c r="U10" s="130"/>
      <c r="V10" s="130"/>
      <c r="W10" s="130"/>
      <c r="X10" s="130"/>
      <c r="Y10" s="130"/>
      <c r="Z10" s="130"/>
      <c r="AA10" s="130"/>
      <c r="AB10" s="130"/>
    </row>
    <row r="11" spans="1:28" s="122" customFormat="1" ht="17.100000000000001" customHeight="1">
      <c r="A11" s="472"/>
      <c r="B11" s="452" t="s">
        <v>9</v>
      </c>
      <c r="C11" s="453"/>
      <c r="D11" s="304">
        <f>IFERROR(('Gross Financial Liabilities'!D59-'Gross Financial Liabilities'!D11)/ABS('Gross Financial Liabilities'!D11)*100,"-")</f>
        <v>20.494421717279156</v>
      </c>
      <c r="E11" s="304">
        <f>IFERROR(('Gross Financial Liabilities'!E59-'Gross Financial Liabilities'!E11)/ABS('Gross Financial Liabilities'!E11)*100,"-")</f>
        <v>22.949844358657284</v>
      </c>
      <c r="F11" s="304">
        <f>IFERROR(('Gross Financial Liabilities'!F59-'Gross Financial Liabilities'!F11)/ABS('Gross Financial Liabilities'!F11)*100,"-")</f>
        <v>4.7831500058941439</v>
      </c>
      <c r="G11" s="304">
        <f>IFERROR(('Gross Financial Liabilities'!G59-'Gross Financial Liabilities'!G11)/ABS('Gross Financial Liabilities'!G11)*100,"-")</f>
        <v>5.5956422024171228</v>
      </c>
      <c r="H11" s="304">
        <f>IFERROR(('Gross Financial Liabilities'!H59-'Gross Financial Liabilities'!H11)/ABS('Gross Financial Liabilities'!H11)*100,"-")</f>
        <v>7.8105995050238795</v>
      </c>
      <c r="I11" s="304">
        <f>IFERROR(('Gross Financial Liabilities'!I59-'Gross Financial Liabilities'!I11)/ABS('Gross Financial Liabilities'!I11)*100,"-")</f>
        <v>12.498914263148379</v>
      </c>
      <c r="J11" s="304">
        <f>IFERROR(('Gross Financial Liabilities'!J59-'Gross Financial Liabilities'!J11)/ABS('Gross Financial Liabilities'!J11)*100,"-")</f>
        <v>9.7250340903606229</v>
      </c>
      <c r="K11" s="304">
        <f>IFERROR(('Gross Financial Liabilities'!K59-'Gross Financial Liabilities'!K11)/ABS('Gross Financial Liabilities'!K11)*100,"-")</f>
        <v>12.43066152696648</v>
      </c>
      <c r="L11" s="166"/>
      <c r="M11" s="120"/>
      <c r="N11" s="314"/>
      <c r="O11" s="314"/>
      <c r="P11" s="314"/>
      <c r="Q11" s="314"/>
      <c r="R11" s="314"/>
      <c r="S11" s="314"/>
      <c r="T11" s="299"/>
      <c r="U11" s="130"/>
      <c r="V11" s="130"/>
      <c r="W11" s="130"/>
      <c r="X11" s="130"/>
      <c r="Y11" s="130"/>
      <c r="Z11" s="130"/>
      <c r="AA11" s="130"/>
      <c r="AB11" s="130"/>
    </row>
    <row r="12" spans="1:28" s="122" customFormat="1" ht="17.100000000000001" customHeight="1">
      <c r="A12" s="472"/>
      <c r="B12" s="452" t="s">
        <v>10</v>
      </c>
      <c r="C12" s="453"/>
      <c r="D12" s="158" t="str">
        <f>IFERROR(('Gross Financial Liabilities'!D60-'Gross Financial Liabilities'!D12)/ABS('Gross Financial Liabilities'!D12)*100,"-")</f>
        <v>-</v>
      </c>
      <c r="E12" s="158">
        <f>IFERROR(('Gross Financial Liabilities'!E60-'Gross Financial Liabilities'!E12)/ABS('Gross Financial Liabilities'!E12)*100,"-")</f>
        <v>-18.552709618849374</v>
      </c>
      <c r="F12" s="158">
        <f>IFERROR(('Gross Financial Liabilities'!F60-'Gross Financial Liabilities'!F12)/ABS('Gross Financial Liabilities'!F12)*100,"-")</f>
        <v>11.49953204365279</v>
      </c>
      <c r="G12" s="158">
        <f>IFERROR(('Gross Financial Liabilities'!G60-'Gross Financial Liabilities'!G12)/ABS('Gross Financial Liabilities'!G12)*100,"-")</f>
        <v>80.890768484689318</v>
      </c>
      <c r="H12" s="158" t="str">
        <f>IFERROR(('Gross Financial Liabilities'!H60-'Gross Financial Liabilities'!H12)/ABS('Gross Financial Liabilities'!H12)*100,"-")</f>
        <v>-</v>
      </c>
      <c r="I12" s="158" t="str">
        <f>IFERROR(('Gross Financial Liabilities'!I60-'Gross Financial Liabilities'!I12)/ABS('Gross Financial Liabilities'!I12)*100,"-")</f>
        <v>-</v>
      </c>
      <c r="J12" s="158">
        <f>IFERROR(('Gross Financial Liabilities'!J60-'Gross Financial Liabilities'!J12)/ABS('Gross Financial Liabilities'!J12)*100,"-")</f>
        <v>17.92780597424764</v>
      </c>
      <c r="K12" s="158">
        <f>IFERROR(('Gross Financial Liabilities'!K60-'Gross Financial Liabilities'!K12)/ABS('Gross Financial Liabilities'!K12)*100,"-")</f>
        <v>5.2414841627189341</v>
      </c>
      <c r="L12" s="166"/>
      <c r="N12" s="314"/>
      <c r="O12" s="314"/>
      <c r="P12" s="314"/>
      <c r="Q12" s="314"/>
      <c r="R12" s="314"/>
      <c r="S12" s="314"/>
      <c r="T12" s="299"/>
      <c r="U12" s="130"/>
      <c r="V12" s="130"/>
      <c r="W12" s="130"/>
      <c r="X12" s="130"/>
      <c r="Y12" s="130"/>
      <c r="Z12" s="130"/>
      <c r="AA12" s="130"/>
      <c r="AB12" s="130"/>
    </row>
    <row r="13" spans="1:28" s="122" customFormat="1" ht="17.100000000000001" customHeight="1">
      <c r="A13" s="472"/>
      <c r="B13" s="452" t="s">
        <v>11</v>
      </c>
      <c r="C13" s="453"/>
      <c r="D13" s="304" t="str">
        <f>IFERROR(('Gross Financial Liabilities'!D61-'Gross Financial Liabilities'!D13)/ABS('Gross Financial Liabilities'!D13)*100,"-")</f>
        <v>-</v>
      </c>
      <c r="E13" s="304">
        <f>IFERROR(('Gross Financial Liabilities'!E61-'Gross Financial Liabilities'!E13)/ABS('Gross Financial Liabilities'!E13)*100,"-")</f>
        <v>9.9153076893906196</v>
      </c>
      <c r="F13" s="304">
        <f>IFERROR(('Gross Financial Liabilities'!F61-'Gross Financial Liabilities'!F13)/ABS('Gross Financial Liabilities'!F13)*100,"-")</f>
        <v>10.352662079021716</v>
      </c>
      <c r="G13" s="304">
        <f>IFERROR(('Gross Financial Liabilities'!G61-'Gross Financial Liabilities'!G13)/ABS('Gross Financial Liabilities'!G13)*100,"-")</f>
        <v>8.5356207939115603</v>
      </c>
      <c r="H13" s="304" t="str">
        <f>IFERROR(('Gross Financial Liabilities'!H61-'Gross Financial Liabilities'!H13)/ABS('Gross Financial Liabilities'!H13)*100,"-")</f>
        <v>-</v>
      </c>
      <c r="I13" s="304" t="str">
        <f>IFERROR(('Gross Financial Liabilities'!I61-'Gross Financial Liabilities'!I13)/ABS('Gross Financial Liabilities'!I13)*100,"-")</f>
        <v>-</v>
      </c>
      <c r="J13" s="304">
        <f>IFERROR(('Gross Financial Liabilities'!J61-'Gross Financial Liabilities'!J13)/ABS('Gross Financial Liabilities'!J13)*100,"-")</f>
        <v>11.255465806706948</v>
      </c>
      <c r="K13" s="304" t="str">
        <f>IFERROR(('Gross Financial Liabilities'!K61-'Gross Financial Liabilities'!K13)/ABS('Gross Financial Liabilities'!K13)*100,"-")</f>
        <v>-</v>
      </c>
      <c r="L13" s="166"/>
      <c r="M13" s="120"/>
      <c r="N13" s="314"/>
      <c r="O13" s="314"/>
      <c r="P13" s="314"/>
      <c r="Q13" s="314"/>
      <c r="R13" s="314"/>
      <c r="S13" s="314"/>
      <c r="T13" s="299"/>
      <c r="U13" s="130"/>
      <c r="V13" s="130"/>
      <c r="W13" s="130"/>
      <c r="X13" s="130"/>
      <c r="Y13" s="130"/>
      <c r="Z13" s="130"/>
      <c r="AA13" s="130"/>
      <c r="AB13" s="130"/>
    </row>
    <row r="14" spans="1:28" s="122" customFormat="1" ht="17.100000000000001" customHeight="1">
      <c r="A14" s="472"/>
      <c r="B14" s="452" t="s">
        <v>13</v>
      </c>
      <c r="C14" s="453"/>
      <c r="D14" s="304">
        <f>IFERROR(('Gross Financial Liabilities'!D62-'Gross Financial Liabilities'!D14)/ABS('Gross Financial Liabilities'!D14)*100,"-")</f>
        <v>-0.6959088091055845</v>
      </c>
      <c r="E14" s="304">
        <f>IFERROR(('Gross Financial Liabilities'!E62-'Gross Financial Liabilities'!E14)/ABS('Gross Financial Liabilities'!E14)*100,"-")</f>
        <v>-3.8791562622710813</v>
      </c>
      <c r="F14" s="304">
        <f>IFERROR(('Gross Financial Liabilities'!F62-'Gross Financial Liabilities'!F14)/ABS('Gross Financial Liabilities'!F14)*100,"-")</f>
        <v>22.554704492607716</v>
      </c>
      <c r="G14" s="304">
        <f>IFERROR(('Gross Financial Liabilities'!G62-'Gross Financial Liabilities'!G14)/ABS('Gross Financial Liabilities'!G14)*100,"-")</f>
        <v>-2.0074351082714874</v>
      </c>
      <c r="H14" s="304">
        <f>IFERROR(('Gross Financial Liabilities'!H62-'Gross Financial Liabilities'!H14)/ABS('Gross Financial Liabilities'!H14)*100,"-")</f>
        <v>0.71015574656795888</v>
      </c>
      <c r="I14" s="304" t="str">
        <f>IFERROR(('Gross Financial Liabilities'!I62-'Gross Financial Liabilities'!I14)/ABS('Gross Financial Liabilities'!I14)*100,"-")</f>
        <v>-</v>
      </c>
      <c r="J14" s="304">
        <f>IFERROR(('Gross Financial Liabilities'!J62-'Gross Financial Liabilities'!J14)/ABS('Gross Financial Liabilities'!J14)*100,"-")</f>
        <v>3.2380779732568672</v>
      </c>
      <c r="K14" s="168" t="str">
        <f>IFERROR(('Gross Financial Liabilities'!K62-'Gross Financial Liabilities'!K14)/ABS('Gross Financial Liabilities'!K14)*100,"-")</f>
        <v>-</v>
      </c>
      <c r="L14" s="166"/>
      <c r="M14" s="120"/>
      <c r="N14" s="314"/>
      <c r="O14" s="314"/>
      <c r="P14" s="314"/>
      <c r="Q14" s="314"/>
      <c r="R14" s="314"/>
      <c r="S14" s="314"/>
      <c r="T14" s="299"/>
      <c r="U14" s="130"/>
      <c r="V14" s="130"/>
      <c r="W14" s="130"/>
      <c r="X14" s="130"/>
      <c r="Y14" s="130"/>
      <c r="Z14" s="130"/>
      <c r="AA14" s="130"/>
      <c r="AB14" s="130"/>
    </row>
    <row r="15" spans="1:28" s="122" customFormat="1" ht="17.100000000000001" customHeight="1">
      <c r="A15" s="133"/>
      <c r="B15" s="452" t="s">
        <v>16</v>
      </c>
      <c r="C15" s="453"/>
      <c r="D15" s="305">
        <f>IFERROR(('Gross Financial Liabilities'!D63-'Gross Financial Liabilities'!D15)/ABS('Gross Financial Liabilities'!D15)*100,"-")</f>
        <v>8.4623460243589985</v>
      </c>
      <c r="E15" s="305">
        <f>IFERROR(('Gross Financial Liabilities'!E63-'Gross Financial Liabilities'!E15)/ABS('Gross Financial Liabilities'!E15)*100,"-")</f>
        <v>7.9021988728262507</v>
      </c>
      <c r="F15" s="305">
        <f>IFERROR(('Gross Financial Liabilities'!F63-'Gross Financial Liabilities'!F15)/ABS('Gross Financial Liabilities'!F15)*100,"-")</f>
        <v>10.246814653479548</v>
      </c>
      <c r="G15" s="305">
        <f>IFERROR(('Gross Financial Liabilities'!G63-'Gross Financial Liabilities'!G15)/ABS('Gross Financial Liabilities'!G15)*100,"-")</f>
        <v>10.138928164635262</v>
      </c>
      <c r="H15" s="305">
        <f>IFERROR(('Gross Financial Liabilities'!H63-'Gross Financial Liabilities'!H15)/ABS('Gross Financial Liabilities'!H15)*100,"-")</f>
        <v>6.0645984413829348</v>
      </c>
      <c r="I15" s="305">
        <f>IFERROR(('Gross Financial Liabilities'!I63-'Gross Financial Liabilities'!I15)/ABS('Gross Financial Liabilities'!I15)*100,"-")</f>
        <v>14.371993286891216</v>
      </c>
      <c r="J15" s="305">
        <f>IFERROR(('Gross Financial Liabilities'!J63-'Gross Financial Liabilities'!J15)/ABS('Gross Financial Liabilities'!J15)*100,"-")</f>
        <v>8.9469488362148759</v>
      </c>
      <c r="K15" s="305">
        <f>IFERROR(('Gross Financial Liabilities'!K63-'Gross Financial Liabilities'!K15)/ABS('Gross Financial Liabilities'!K15)*100,"-")</f>
        <v>7.7228945309911365</v>
      </c>
      <c r="L15" s="166"/>
      <c r="M15" s="120"/>
      <c r="N15" s="314"/>
      <c r="O15" s="314"/>
      <c r="P15" s="314"/>
      <c r="Q15" s="314"/>
      <c r="R15" s="314"/>
      <c r="S15" s="314"/>
      <c r="T15" s="299"/>
      <c r="U15" s="130"/>
      <c r="V15" s="130"/>
      <c r="W15" s="130"/>
      <c r="X15" s="130"/>
      <c r="Y15" s="130"/>
      <c r="Z15" s="130"/>
      <c r="AA15" s="130"/>
      <c r="AB15" s="130"/>
    </row>
    <row r="16" spans="1:28" s="157" customFormat="1" ht="12.75">
      <c r="A16" s="431"/>
      <c r="B16" s="207"/>
      <c r="C16" s="152"/>
      <c r="D16" s="153"/>
      <c r="E16" s="153"/>
      <c r="F16" s="153"/>
      <c r="G16" s="153"/>
      <c r="H16" s="153"/>
      <c r="I16" s="153"/>
      <c r="J16" s="153"/>
      <c r="K16" s="153"/>
      <c r="L16" s="153"/>
      <c r="N16" s="306"/>
      <c r="O16" s="306"/>
      <c r="P16" s="306"/>
      <c r="Q16" s="306"/>
      <c r="R16" s="306"/>
      <c r="S16" s="306"/>
      <c r="T16" s="306"/>
      <c r="U16" s="156"/>
      <c r="V16" s="156"/>
      <c r="W16" s="156"/>
      <c r="X16" s="156"/>
      <c r="Y16" s="156"/>
      <c r="Z16" s="156"/>
      <c r="AA16" s="156"/>
      <c r="AB16" s="156"/>
    </row>
    <row r="17" spans="1:29" s="157" customFormat="1">
      <c r="A17" s="431"/>
      <c r="B17" s="191"/>
      <c r="C17" s="162"/>
      <c r="D17" s="464" t="s">
        <v>98</v>
      </c>
      <c r="E17" s="464"/>
      <c r="F17" s="464"/>
      <c r="G17" s="464"/>
      <c r="H17" s="464"/>
      <c r="I17" s="464"/>
      <c r="J17" s="464"/>
      <c r="K17" s="464"/>
      <c r="L17" s="153"/>
      <c r="N17" s="306"/>
      <c r="O17" s="125" t="s">
        <v>107</v>
      </c>
      <c r="P17" s="362">
        <f ca="1">NOW()</f>
        <v>44383.44200451389</v>
      </c>
      <c r="Q17" s="306"/>
      <c r="R17" s="306"/>
      <c r="S17" s="306"/>
      <c r="T17" s="306"/>
      <c r="U17" s="156"/>
      <c r="V17" s="156"/>
      <c r="W17" s="156"/>
      <c r="X17" s="156"/>
      <c r="Y17" s="156"/>
      <c r="Z17" s="156"/>
      <c r="AA17" s="156"/>
      <c r="AB17" s="156"/>
    </row>
    <row r="18" spans="1:29" ht="18" customHeight="1">
      <c r="A18" s="123"/>
      <c r="B18" s="191"/>
      <c r="C18" s="193"/>
      <c r="D18" s="464" t="s">
        <v>4</v>
      </c>
      <c r="E18" s="464"/>
      <c r="F18" s="464"/>
      <c r="G18" s="464"/>
      <c r="H18" s="464"/>
      <c r="I18" s="464"/>
      <c r="J18" s="464"/>
      <c r="K18" s="464"/>
      <c r="L18" s="298"/>
      <c r="P18" s="125" t="s">
        <v>108</v>
      </c>
    </row>
    <row r="19" spans="1:29" ht="20.100000000000001" customHeight="1">
      <c r="A19" s="123"/>
      <c r="B19" s="538" t="s">
        <v>94</v>
      </c>
      <c r="C19" s="538"/>
      <c r="D19" s="194" t="s">
        <v>6</v>
      </c>
      <c r="E19" s="194" t="s">
        <v>7</v>
      </c>
      <c r="F19" s="194" t="s">
        <v>8</v>
      </c>
      <c r="G19" s="194" t="s">
        <v>9</v>
      </c>
      <c r="H19" s="194" t="s">
        <v>10</v>
      </c>
      <c r="I19" s="194" t="s">
        <v>11</v>
      </c>
      <c r="J19" s="163" t="s">
        <v>12</v>
      </c>
      <c r="K19" s="195" t="s">
        <v>13</v>
      </c>
      <c r="L19" s="302"/>
    </row>
    <row r="20" spans="1:29" s="122" customFormat="1" ht="17.100000000000001" customHeight="1">
      <c r="A20" s="472"/>
      <c r="B20" s="452" t="s">
        <v>6</v>
      </c>
      <c r="C20" s="453"/>
      <c r="D20" s="429">
        <f>IFERROR(('Gross Financial Liabilities'!D68-'Gross Financial Liabilities'!D20)/ABS('Gross Financial Liabilities'!D20)*100,"-")</f>
        <v>8.1894089343997774</v>
      </c>
      <c r="E20" s="429">
        <f>IFERROR(('Gross Financial Liabilities'!E68-'Gross Financial Liabilities'!E20)/ABS('Gross Financial Liabilities'!E20)*100,"-")</f>
        <v>23.218788049070945</v>
      </c>
      <c r="F20" s="429">
        <f>IFERROR(('Gross Financial Liabilities'!F68-'Gross Financial Liabilities'!F20)/ABS('Gross Financial Liabilities'!F20)*100,"-")</f>
        <v>2.8609923945160465</v>
      </c>
      <c r="G20" s="429">
        <f>IFERROR(('Gross Financial Liabilities'!G68-'Gross Financial Liabilities'!G20)/ABS('Gross Financial Liabilities'!G20)*100,"-")</f>
        <v>-15.082055920155756</v>
      </c>
      <c r="H20" s="429">
        <f>IFERROR(('Gross Financial Liabilities'!H68-'Gross Financial Liabilities'!H20)/ABS('Gross Financial Liabilities'!H20)*100,"-")</f>
        <v>10.432199323835302</v>
      </c>
      <c r="I20" s="429">
        <f>IFERROR(('Gross Financial Liabilities'!I68-'Gross Financial Liabilities'!I20)/ABS('Gross Financial Liabilities'!I20)*100,"-")</f>
        <v>23.656787559982138</v>
      </c>
      <c r="J20" s="429">
        <f>IFERROR(('Gross Financial Liabilities'!J68-'Gross Financial Liabilities'!J20)/ABS('Gross Financial Liabilities'!J20)*100,"-")</f>
        <v>10.214811811604745</v>
      </c>
      <c r="K20" s="429">
        <f>IFERROR(('Gross Financial Liabilities'!K68-'Gross Financial Liabilities'!K20)/ABS('Gross Financial Liabilities'!K20)*100,"-")</f>
        <v>9.6778684805974287</v>
      </c>
      <c r="L20" s="166"/>
      <c r="M20" s="120"/>
      <c r="N20" s="314"/>
      <c r="O20" s="314"/>
      <c r="P20" s="314"/>
      <c r="Q20" s="314"/>
      <c r="R20" s="314"/>
      <c r="S20" s="314"/>
      <c r="T20" s="314"/>
      <c r="U20" s="130"/>
      <c r="V20" s="130"/>
      <c r="W20" s="130"/>
      <c r="X20" s="130"/>
      <c r="Y20" s="130"/>
      <c r="Z20" s="130"/>
      <c r="AA20" s="130"/>
      <c r="AB20" s="130"/>
    </row>
    <row r="21" spans="1:29" s="122" customFormat="1" ht="17.100000000000001" customHeight="1">
      <c r="A21" s="472"/>
      <c r="B21" s="452" t="s">
        <v>7</v>
      </c>
      <c r="C21" s="453"/>
      <c r="D21" s="304">
        <f>IFERROR(('Gross Financial Liabilities'!D69-'Gross Financial Liabilities'!D21)/ABS('Gross Financial Liabilities'!D21)*100,"-")</f>
        <v>76.372350246799684</v>
      </c>
      <c r="E21" s="168" t="str">
        <f>IFERROR(('Gross Financial Liabilities'!E69-'Gross Financial Liabilities'!E21)/ABS('Gross Financial Liabilities'!E21)*100,"-")</f>
        <v>-</v>
      </c>
      <c r="F21" s="304">
        <f>IFERROR(('Gross Financial Liabilities'!F69-'Gross Financial Liabilities'!F21)/ABS('Gross Financial Liabilities'!F21)*100,"-")</f>
        <v>-91.994154063601968</v>
      </c>
      <c r="G21" s="304">
        <f>IFERROR(('Gross Financial Liabilities'!G69-'Gross Financial Liabilities'!G21)/ABS('Gross Financial Liabilities'!G21)*100,"-")</f>
        <v>5.1166365634145947</v>
      </c>
      <c r="H21" s="429">
        <f>IFERROR(('Gross Financial Liabilities'!H69-'Gross Financial Liabilities'!H21)/ABS('Gross Financial Liabilities'!H21)*100,"-")</f>
        <v>-20.148130167254713</v>
      </c>
      <c r="I21" s="304">
        <f>IFERROR(('Gross Financial Liabilities'!I69-'Gross Financial Liabilities'!I21)/ABS('Gross Financial Liabilities'!I21)*100,"-")</f>
        <v>1.9200546005255317</v>
      </c>
      <c r="J21" s="429">
        <f>IFERROR(('Gross Financial Liabilities'!J69-'Gross Financial Liabilities'!J21)/ABS('Gross Financial Liabilities'!J21)*100,"-")</f>
        <v>22.406116930831736</v>
      </c>
      <c r="K21" s="429">
        <f>IFERROR(('Gross Financial Liabilities'!K69-'Gross Financial Liabilities'!K21)/ABS('Gross Financial Liabilities'!K21)*100,"-")</f>
        <v>4.2409256458996936</v>
      </c>
      <c r="L21" s="166"/>
      <c r="M21" s="120"/>
      <c r="N21" s="314"/>
      <c r="O21" s="314"/>
      <c r="P21" s="314"/>
      <c r="Q21" s="314"/>
      <c r="R21" s="314"/>
      <c r="S21" s="314"/>
      <c r="T21" s="314"/>
      <c r="U21" s="130"/>
      <c r="V21" s="130"/>
      <c r="W21" s="130"/>
      <c r="X21" s="130"/>
      <c r="Y21" s="130"/>
      <c r="Z21" s="130"/>
      <c r="AA21" s="130"/>
      <c r="AB21" s="130"/>
    </row>
    <row r="22" spans="1:29" s="122" customFormat="1" ht="17.100000000000001" customHeight="1">
      <c r="A22" s="472"/>
      <c r="B22" s="452" t="s">
        <v>8</v>
      </c>
      <c r="C22" s="453"/>
      <c r="D22" s="304">
        <f>IFERROR(('Gross Financial Liabilities'!D70-'Gross Financial Liabilities'!D22)/ABS('Gross Financial Liabilities'!D22)*100,"-")</f>
        <v>8.3981740442650352</v>
      </c>
      <c r="E22" s="429">
        <f>IFERROR(('Gross Financial Liabilities'!E70-'Gross Financial Liabilities'!E22)/ABS('Gross Financial Liabilities'!E22)*100,"-")</f>
        <v>0.89030403057613872</v>
      </c>
      <c r="F22" s="429">
        <f>IFERROR(('Gross Financial Liabilities'!F70-'Gross Financial Liabilities'!F22)/ABS('Gross Financial Liabilities'!F22)*100,"-")</f>
        <v>26.005267953685458</v>
      </c>
      <c r="G22" s="429">
        <f>IFERROR(('Gross Financial Liabilities'!G70-'Gross Financial Liabilities'!G22)/ABS('Gross Financial Liabilities'!G22)*100,"-")</f>
        <v>4.8459241052303765</v>
      </c>
      <c r="H22" s="429">
        <f>IFERROR(('Gross Financial Liabilities'!H70-'Gross Financial Liabilities'!H22)/ABS('Gross Financial Liabilities'!H22)*100,"-")</f>
        <v>7.9013487006836955</v>
      </c>
      <c r="I22" s="429">
        <f>IFERROR(('Gross Financial Liabilities'!I70-'Gross Financial Liabilities'!I22)/ABS('Gross Financial Liabilities'!I22)*100,"-")</f>
        <v>15.59402509404822</v>
      </c>
      <c r="J22" s="429">
        <f>IFERROR(('Gross Financial Liabilities'!J70-'Gross Financial Liabilities'!J22)/ABS('Gross Financial Liabilities'!J22)*100,"-")</f>
        <v>9.3188106049995287</v>
      </c>
      <c r="K22" s="429">
        <f>IFERROR(('Gross Financial Liabilities'!K70-'Gross Financial Liabilities'!K22)/ABS('Gross Financial Liabilities'!K22)*100,"-")</f>
        <v>10.580551573613825</v>
      </c>
      <c r="L22" s="166"/>
      <c r="M22" s="120"/>
      <c r="N22" s="314"/>
      <c r="O22" s="314"/>
      <c r="P22" s="314"/>
      <c r="Q22" s="314"/>
      <c r="R22" s="314"/>
      <c r="S22" s="314"/>
      <c r="T22" s="314"/>
      <c r="U22" s="130"/>
      <c r="V22" s="130"/>
      <c r="W22" s="130"/>
      <c r="X22" s="130"/>
      <c r="Y22" s="130"/>
      <c r="Z22" s="130"/>
      <c r="AA22" s="130"/>
      <c r="AB22" s="130"/>
    </row>
    <row r="23" spans="1:29" s="122" customFormat="1" ht="17.100000000000001" customHeight="1">
      <c r="A23" s="472"/>
      <c r="B23" s="452" t="s">
        <v>9</v>
      </c>
      <c r="C23" s="453"/>
      <c r="D23" s="304">
        <f>IFERROR(('Gross Financial Liabilities'!D71-'Gross Financial Liabilities'!D23)/ABS('Gross Financial Liabilities'!D23)*100,"-")</f>
        <v>11.450307645793346</v>
      </c>
      <c r="E23" s="429">
        <f>IFERROR(('Gross Financial Liabilities'!E71-'Gross Financial Liabilities'!E23)/ABS('Gross Financial Liabilities'!E23)*100,"-")</f>
        <v>-24.642707770575107</v>
      </c>
      <c r="F23" s="429">
        <f>IFERROR(('Gross Financial Liabilities'!F71-'Gross Financial Liabilities'!F23)/ABS('Gross Financial Liabilities'!F23)*100,"-")</f>
        <v>-7.8664692095494138</v>
      </c>
      <c r="G23" s="429">
        <f>IFERROR(('Gross Financial Liabilities'!G71-'Gross Financial Liabilities'!G23)/ABS('Gross Financial Liabilities'!G23)*100,"-")</f>
        <v>1.5854880243850276</v>
      </c>
      <c r="H23" s="429">
        <f>IFERROR(('Gross Financial Liabilities'!H71-'Gross Financial Liabilities'!H23)/ABS('Gross Financial Liabilities'!H23)*100,"-")</f>
        <v>-0.98506600397321453</v>
      </c>
      <c r="I23" s="429">
        <f>IFERROR(('Gross Financial Liabilities'!I71-'Gross Financial Liabilities'!I23)/ABS('Gross Financial Liabilities'!I23)*100,"-")</f>
        <v>10.650127159651561</v>
      </c>
      <c r="J23" s="429">
        <f>IFERROR(('Gross Financial Liabilities'!J71-'Gross Financial Liabilities'!J23)/ABS('Gross Financial Liabilities'!J23)*100,"-")</f>
        <v>1.9532039427929777</v>
      </c>
      <c r="K23" s="429">
        <f>IFERROR(('Gross Financial Liabilities'!K71-'Gross Financial Liabilities'!K23)/ABS('Gross Financial Liabilities'!K23)*100,"-")</f>
        <v>-2.4503069093987504</v>
      </c>
      <c r="L23" s="166"/>
      <c r="M23" s="120"/>
      <c r="N23" s="314"/>
      <c r="O23" s="314"/>
      <c r="P23" s="314"/>
      <c r="Q23" s="314"/>
      <c r="R23" s="314"/>
      <c r="S23" s="314"/>
      <c r="T23" s="314"/>
      <c r="U23" s="130"/>
      <c r="V23" s="130"/>
      <c r="W23" s="130"/>
      <c r="X23" s="130"/>
      <c r="Y23" s="130"/>
      <c r="Z23" s="130"/>
      <c r="AA23" s="130"/>
      <c r="AB23" s="130"/>
    </row>
    <row r="24" spans="1:29" s="122" customFormat="1" ht="17.100000000000001" customHeight="1">
      <c r="A24" s="472"/>
      <c r="B24" s="452" t="s">
        <v>10</v>
      </c>
      <c r="C24" s="453"/>
      <c r="D24" s="158" t="str">
        <f>IFERROR(('Gross Financial Liabilities'!D72-'Gross Financial Liabilities'!D24)/ABS('Gross Financial Liabilities'!D24)*100,"-")</f>
        <v>-</v>
      </c>
      <c r="E24" s="429">
        <f>IFERROR(('Gross Financial Liabilities'!E72-'Gross Financial Liabilities'!E24)/ABS('Gross Financial Liabilities'!E24)*100,"-")</f>
        <v>-6.2607900257339395</v>
      </c>
      <c r="F24" s="429">
        <f>IFERROR(('Gross Financial Liabilities'!F72-'Gross Financial Liabilities'!F24)/ABS('Gross Financial Liabilities'!F24)*100,"-")</f>
        <v>16.692948713769805</v>
      </c>
      <c r="G24" s="429">
        <f>IFERROR(('Gross Financial Liabilities'!G72-'Gross Financial Liabilities'!G24)/ABS('Gross Financial Liabilities'!G24)*100,"-")</f>
        <v>10.522956671423808</v>
      </c>
      <c r="H24" s="429" t="str">
        <f>IFERROR(('Gross Financial Liabilities'!H72-'Gross Financial Liabilities'!H24)/ABS('Gross Financial Liabilities'!H24)*100,"-")</f>
        <v>-</v>
      </c>
      <c r="I24" s="429" t="str">
        <f>IFERROR(('Gross Financial Liabilities'!I72-'Gross Financial Liabilities'!I24)/ABS('Gross Financial Liabilities'!I24)*100,"-")</f>
        <v>-</v>
      </c>
      <c r="J24" s="429">
        <f>IFERROR(('Gross Financial Liabilities'!J72-'Gross Financial Liabilities'!J24)/ABS('Gross Financial Liabilities'!J24)*100,"-")</f>
        <v>17.313355949636406</v>
      </c>
      <c r="K24" s="429">
        <f>IFERROR(('Gross Financial Liabilities'!K72-'Gross Financial Liabilities'!K24)/ABS('Gross Financial Liabilities'!K24)*100,"-")</f>
        <v>1.3285264100117935</v>
      </c>
      <c r="L24" s="166"/>
      <c r="M24" s="120"/>
      <c r="N24" s="314"/>
      <c r="O24" s="314"/>
      <c r="P24" s="314"/>
      <c r="Q24" s="314"/>
      <c r="R24" s="314"/>
      <c r="S24" s="314"/>
      <c r="T24" s="314"/>
      <c r="U24" s="130"/>
      <c r="V24" s="130"/>
      <c r="W24" s="130"/>
      <c r="X24" s="130"/>
      <c r="Y24" s="130"/>
      <c r="Z24" s="130"/>
      <c r="AA24" s="130"/>
      <c r="AB24" s="130"/>
    </row>
    <row r="25" spans="1:29" s="122" customFormat="1" ht="17.100000000000001" customHeight="1">
      <c r="A25" s="472"/>
      <c r="B25" s="452" t="s">
        <v>11</v>
      </c>
      <c r="C25" s="453"/>
      <c r="D25" s="304" t="str">
        <f>IFERROR(('Gross Financial Liabilities'!D73-'Gross Financial Liabilities'!D25)/ABS('Gross Financial Liabilities'!D25)*100,"-")</f>
        <v>-</v>
      </c>
      <c r="E25" s="429">
        <f>IFERROR(('Gross Financial Liabilities'!E73-'Gross Financial Liabilities'!E25)/ABS('Gross Financial Liabilities'!E25)*100,"-")</f>
        <v>19.876222566406636</v>
      </c>
      <c r="F25" s="429">
        <f>IFERROR(('Gross Financial Liabilities'!F73-'Gross Financial Liabilities'!F25)/ABS('Gross Financial Liabilities'!F25)*100,"-")</f>
        <v>9.74155402997126</v>
      </c>
      <c r="G25" s="429">
        <f>IFERROR(('Gross Financial Liabilities'!G73-'Gross Financial Liabilities'!G25)/ABS('Gross Financial Liabilities'!G25)*100,"-")</f>
        <v>14.361102946543319</v>
      </c>
      <c r="H25" s="429" t="str">
        <f>IFERROR(('Gross Financial Liabilities'!H73-'Gross Financial Liabilities'!H25)/ABS('Gross Financial Liabilities'!H25)*100,"-")</f>
        <v>-</v>
      </c>
      <c r="I25" s="429" t="str">
        <f>IFERROR(('Gross Financial Liabilities'!I73-'Gross Financial Liabilities'!I25)/ABS('Gross Financial Liabilities'!I25)*100,"-")</f>
        <v>-</v>
      </c>
      <c r="J25" s="429">
        <f>IFERROR(('Gross Financial Liabilities'!J73-'Gross Financial Liabilities'!J25)/ABS('Gross Financial Liabilities'!J25)*100,"-")</f>
        <v>13.651438204051974</v>
      </c>
      <c r="K25" s="429" t="str">
        <f>IFERROR(('Gross Financial Liabilities'!K73-'Gross Financial Liabilities'!K25)/ABS('Gross Financial Liabilities'!K25)*100,"-")</f>
        <v>-</v>
      </c>
      <c r="L25" s="166"/>
      <c r="M25" s="120"/>
      <c r="N25" s="314"/>
      <c r="O25" s="314"/>
      <c r="P25" s="314"/>
      <c r="Q25" s="314"/>
      <c r="R25" s="314"/>
      <c r="S25" s="314"/>
      <c r="T25" s="314"/>
      <c r="U25" s="130"/>
      <c r="V25" s="130"/>
      <c r="W25" s="130"/>
      <c r="X25" s="130"/>
      <c r="Y25" s="130"/>
      <c r="Z25" s="130"/>
      <c r="AA25" s="130"/>
      <c r="AB25" s="130"/>
    </row>
    <row r="26" spans="1:29" s="122" customFormat="1" ht="17.100000000000001" customHeight="1">
      <c r="A26" s="472"/>
      <c r="B26" s="452" t="s">
        <v>13</v>
      </c>
      <c r="C26" s="453"/>
      <c r="D26" s="304">
        <f>IFERROR(('Gross Financial Liabilities'!D74-'Gross Financial Liabilities'!D26)/ABS('Gross Financial Liabilities'!D26)*100,"-")</f>
        <v>2.7141730778703086</v>
      </c>
      <c r="E26" s="429">
        <f>IFERROR(('Gross Financial Liabilities'!E74-'Gross Financial Liabilities'!E26)/ABS('Gross Financial Liabilities'!E26)*100,"-")</f>
        <v>-5.1579077554126025</v>
      </c>
      <c r="F26" s="429">
        <f>IFERROR(('Gross Financial Liabilities'!F74-'Gross Financial Liabilities'!F26)/ABS('Gross Financial Liabilities'!F26)*100,"-")</f>
        <v>-15.471257904256575</v>
      </c>
      <c r="G26" s="429">
        <f>IFERROR(('Gross Financial Liabilities'!G74-'Gross Financial Liabilities'!G26)/ABS('Gross Financial Liabilities'!G26)*100,"-")</f>
        <v>-9.1479484343751238</v>
      </c>
      <c r="H26" s="429">
        <f>IFERROR(('Gross Financial Liabilities'!H74-'Gross Financial Liabilities'!H26)/ABS('Gross Financial Liabilities'!H26)*100,"-")</f>
        <v>-12.216275219369912</v>
      </c>
      <c r="I26" s="429" t="str">
        <f>IFERROR(('Gross Financial Liabilities'!I74-'Gross Financial Liabilities'!I26)/ABS('Gross Financial Liabilities'!I26)*100,"-")</f>
        <v>-</v>
      </c>
      <c r="J26" s="429">
        <f>IFERROR(('Gross Financial Liabilities'!J74-'Gross Financial Liabilities'!J26)/ABS('Gross Financial Liabilities'!J26)*100,"-")</f>
        <v>-9.8280576416428644</v>
      </c>
      <c r="K26" s="168" t="str">
        <f>IFERROR(('Gross Financial Liabilities'!K74-'Gross Financial Liabilities'!K26)/ABS('Gross Financial Liabilities'!K26)*100,"-")</f>
        <v>-</v>
      </c>
      <c r="L26" s="166"/>
      <c r="N26" s="314"/>
      <c r="O26" s="314"/>
      <c r="P26" s="314"/>
      <c r="Q26" s="314"/>
      <c r="R26" s="314"/>
      <c r="S26" s="314"/>
      <c r="T26" s="314"/>
      <c r="U26" s="130"/>
      <c r="V26" s="130"/>
      <c r="W26" s="130"/>
      <c r="X26" s="130"/>
      <c r="Y26" s="130"/>
      <c r="Z26" s="130"/>
      <c r="AA26" s="130"/>
      <c r="AB26" s="130"/>
    </row>
    <row r="27" spans="1:29" s="122" customFormat="1" ht="17.100000000000001" customHeight="1">
      <c r="A27" s="133"/>
      <c r="B27" s="452" t="s">
        <v>16</v>
      </c>
      <c r="C27" s="453"/>
      <c r="D27" s="305">
        <f>IFERROR(('Gross Financial Liabilities'!D75-'Gross Financial Liabilities'!D27)/ABS('Gross Financial Liabilities'!D27)*100,"-")</f>
        <v>10.9291108961703</v>
      </c>
      <c r="E27" s="305">
        <f>IFERROR(('Gross Financial Liabilities'!E75-'Gross Financial Liabilities'!E27)/ABS('Gross Financial Liabilities'!E27)*100,"-")</f>
        <v>9.1253010440682516</v>
      </c>
      <c r="F27" s="305">
        <f>IFERROR(('Gross Financial Liabilities'!F75-'Gross Financial Liabilities'!F27)/ABS('Gross Financial Liabilities'!F27)*100,"-")</f>
        <v>6.4637569356936524</v>
      </c>
      <c r="G27" s="305">
        <f>IFERROR(('Gross Financial Liabilities'!G75-'Gross Financial Liabilities'!G27)/ABS('Gross Financial Liabilities'!G27)*100,"-")</f>
        <v>7.9622509386964078</v>
      </c>
      <c r="H27" s="305">
        <f>IFERROR(('Gross Financial Liabilities'!H75-'Gross Financial Liabilities'!H27)/ABS('Gross Financial Liabilities'!H27)*100,"-")</f>
        <v>-0.97415307368288528</v>
      </c>
      <c r="I27" s="305">
        <f>IFERROR(('Gross Financial Liabilities'!I75-'Gross Financial Liabilities'!I27)/ABS('Gross Financial Liabilities'!I27)*100,"-")</f>
        <v>15.256049097279945</v>
      </c>
      <c r="J27" s="134">
        <f>IFERROR(('Gross Financial Liabilities'!J75-'Gross Financial Liabilities'!J27)/ABS('Gross Financial Liabilities'!J27)*100,"-")</f>
        <v>6.1020731118203422</v>
      </c>
      <c r="K27" s="134">
        <f>IFERROR(('Gross Financial Liabilities'!K75-'Gross Financial Liabilities'!K27)/ABS('Gross Financial Liabilities'!K27)*100,"-")</f>
        <v>4.0339531963469897</v>
      </c>
      <c r="L27" s="166"/>
      <c r="M27" s="120"/>
      <c r="N27" s="314"/>
      <c r="O27" s="314"/>
      <c r="P27" s="314"/>
      <c r="Q27" s="314"/>
      <c r="R27" s="314"/>
      <c r="S27" s="314"/>
      <c r="T27" s="314"/>
      <c r="U27" s="130"/>
      <c r="V27" s="130"/>
      <c r="W27" s="130"/>
      <c r="X27" s="130"/>
      <c r="Y27" s="130"/>
      <c r="Z27" s="130"/>
      <c r="AA27" s="130"/>
      <c r="AB27" s="130"/>
    </row>
    <row r="28" spans="1:29" s="157" customFormat="1" ht="12.75">
      <c r="A28" s="431"/>
      <c r="B28" s="207"/>
      <c r="C28" s="152"/>
      <c r="D28" s="153"/>
      <c r="E28" s="153"/>
      <c r="F28" s="153"/>
      <c r="G28" s="153"/>
      <c r="H28" s="153"/>
      <c r="I28" s="153"/>
      <c r="J28" s="153"/>
      <c r="K28" s="153"/>
      <c r="L28" s="153"/>
      <c r="N28" s="306"/>
      <c r="O28" s="306"/>
      <c r="P28" s="306"/>
      <c r="Q28" s="306"/>
      <c r="R28" s="306"/>
      <c r="S28" s="306"/>
      <c r="T28" s="306"/>
      <c r="U28" s="156"/>
      <c r="V28" s="156"/>
      <c r="W28" s="156"/>
      <c r="X28" s="156"/>
      <c r="Y28" s="156"/>
      <c r="Z28" s="156"/>
      <c r="AA28" s="156"/>
      <c r="AB28" s="156"/>
    </row>
    <row r="29" spans="1:29" ht="18" customHeight="1">
      <c r="A29" s="123"/>
      <c r="B29" s="191"/>
      <c r="C29" s="162"/>
      <c r="D29" s="464" t="s">
        <v>99</v>
      </c>
      <c r="E29" s="464"/>
      <c r="F29" s="464"/>
      <c r="G29" s="464"/>
      <c r="H29" s="464"/>
      <c r="I29" s="464"/>
      <c r="J29" s="464"/>
      <c r="K29" s="464"/>
      <c r="L29" s="298"/>
      <c r="O29" s="125" t="s">
        <v>107</v>
      </c>
      <c r="P29" s="362">
        <f ca="1">NOW()</f>
        <v>44383.44200451389</v>
      </c>
    </row>
    <row r="30" spans="1:29" ht="18" customHeight="1">
      <c r="A30" s="123"/>
      <c r="B30" s="191"/>
      <c r="C30" s="193"/>
      <c r="D30" s="464" t="s">
        <v>4</v>
      </c>
      <c r="E30" s="464"/>
      <c r="F30" s="464"/>
      <c r="G30" s="464"/>
      <c r="H30" s="464"/>
      <c r="I30" s="464"/>
      <c r="J30" s="464"/>
      <c r="K30" s="464"/>
      <c r="L30" s="298"/>
      <c r="P30" s="125" t="s">
        <v>108</v>
      </c>
    </row>
    <row r="31" spans="1:29" ht="20.100000000000001" customHeight="1">
      <c r="A31" s="123"/>
      <c r="B31" s="538" t="s">
        <v>94</v>
      </c>
      <c r="C31" s="538"/>
      <c r="D31" s="194" t="s">
        <v>6</v>
      </c>
      <c r="E31" s="194" t="s">
        <v>7</v>
      </c>
      <c r="F31" s="194" t="s">
        <v>8</v>
      </c>
      <c r="G31" s="194" t="s">
        <v>9</v>
      </c>
      <c r="H31" s="194" t="s">
        <v>10</v>
      </c>
      <c r="I31" s="194" t="s">
        <v>11</v>
      </c>
      <c r="J31" s="163" t="s">
        <v>12</v>
      </c>
      <c r="K31" s="195" t="s">
        <v>13</v>
      </c>
      <c r="L31" s="302"/>
      <c r="N31" s="307"/>
      <c r="O31" s="307"/>
      <c r="P31" s="307"/>
      <c r="Q31" s="307"/>
      <c r="R31" s="307"/>
      <c r="S31" s="307"/>
      <c r="T31" s="307"/>
      <c r="U31" s="307"/>
    </row>
    <row r="32" spans="1:29" s="122" customFormat="1" ht="17.100000000000001" customHeight="1">
      <c r="A32" s="472"/>
      <c r="B32" s="452" t="s">
        <v>6</v>
      </c>
      <c r="C32" s="453"/>
      <c r="D32" s="429">
        <f>IFERROR(('Gross Financial Liabilities'!D80-'Gross Financial Liabilities'!D32)/ABS('Gross Financial Liabilities'!D32)*100,"-")</f>
        <v>12.972737644675982</v>
      </c>
      <c r="E32" s="429">
        <f>IFERROR(('Gross Financial Liabilities'!E80-'Gross Financial Liabilities'!E32)/ABS('Gross Financial Liabilities'!E32)*100,"-")</f>
        <v>14.824232033617982</v>
      </c>
      <c r="F32" s="429">
        <f>IFERROR(('Gross Financial Liabilities'!F80-'Gross Financial Liabilities'!F32)/ABS('Gross Financial Liabilities'!F32)*100,"-")</f>
        <v>3.0286935485633828</v>
      </c>
      <c r="G32" s="429">
        <f>IFERROR(('Gross Financial Liabilities'!G80-'Gross Financial Liabilities'!G32)/ABS('Gross Financial Liabilities'!G32)*100,"-")</f>
        <v>-28.843453418273686</v>
      </c>
      <c r="H32" s="429">
        <f>IFERROR(('Gross Financial Liabilities'!H80-'Gross Financial Liabilities'!H32)/ABS('Gross Financial Liabilities'!H32)*100,"-")</f>
        <v>20.952510544756876</v>
      </c>
      <c r="I32" s="429">
        <f>IFERROR(('Gross Financial Liabilities'!I80-'Gross Financial Liabilities'!I32)/ABS('Gross Financial Liabilities'!I32)*100,"-")</f>
        <v>21.427801155211213</v>
      </c>
      <c r="J32" s="429">
        <f>IFERROR(('Gross Financial Liabilities'!J80-'Gross Financial Liabilities'!J32)/ABS('Gross Financial Liabilities'!J32)*100,"-")</f>
        <v>10.762235944555295</v>
      </c>
      <c r="K32" s="429">
        <f>IFERROR(('Gross Financial Liabilities'!K80-'Gross Financial Liabilities'!K32)/ABS('Gross Financial Liabilities'!K32)*100,"-")</f>
        <v>40.700732806989883</v>
      </c>
      <c r="L32" s="166"/>
      <c r="M32" s="120"/>
      <c r="N32" s="314"/>
      <c r="O32" s="314"/>
      <c r="P32" s="314"/>
      <c r="Q32" s="314"/>
      <c r="R32" s="314"/>
      <c r="S32" s="314"/>
      <c r="T32" s="314"/>
      <c r="U32" s="299"/>
      <c r="V32" s="299"/>
      <c r="W32" s="299"/>
      <c r="X32" s="299"/>
      <c r="Y32" s="299"/>
      <c r="Z32" s="299"/>
      <c r="AA32" s="299"/>
      <c r="AB32" s="130"/>
      <c r="AC32" s="130"/>
    </row>
    <row r="33" spans="1:29" s="122" customFormat="1" ht="17.100000000000001" customHeight="1">
      <c r="A33" s="472"/>
      <c r="B33" s="452" t="s">
        <v>7</v>
      </c>
      <c r="C33" s="453"/>
      <c r="D33" s="304">
        <f>IFERROR(('Gross Financial Liabilities'!D81-'Gross Financial Liabilities'!D33)/ABS('Gross Financial Liabilities'!D33)*100,"-")</f>
        <v>236.15165688899089</v>
      </c>
      <c r="E33" s="168" t="str">
        <f>IFERROR(('Gross Financial Liabilities'!E81-'Gross Financial Liabilities'!E33)/ABS('Gross Financial Liabilities'!E33)*100,"-")</f>
        <v>-</v>
      </c>
      <c r="F33" s="304">
        <f>IFERROR(('Gross Financial Liabilities'!F81-'Gross Financial Liabilities'!F33)/ABS('Gross Financial Liabilities'!F33)*100,"-")</f>
        <v>-83.511111641067743</v>
      </c>
      <c r="G33" s="304">
        <f>IFERROR(('Gross Financial Liabilities'!G81-'Gross Financial Liabilities'!G33)/ABS('Gross Financial Liabilities'!G33)*100,"-")</f>
        <v>4.6667174344484046</v>
      </c>
      <c r="H33" s="429">
        <f>IFERROR(('Gross Financial Liabilities'!H81-'Gross Financial Liabilities'!H33)/ABS('Gross Financial Liabilities'!H33)*100,"-")</f>
        <v>-28.378874066102846</v>
      </c>
      <c r="I33" s="304">
        <f>IFERROR(('Gross Financial Liabilities'!I81-'Gross Financial Liabilities'!I33)/ABS('Gross Financial Liabilities'!I33)*100,"-")</f>
        <v>-9.7797776194769916</v>
      </c>
      <c r="J33" s="429">
        <f>IFERROR(('Gross Financial Liabilities'!J81-'Gross Financial Liabilities'!J33)/ABS('Gross Financial Liabilities'!J33)*100,"-")</f>
        <v>130.53075230703874</v>
      </c>
      <c r="K33" s="429">
        <f>IFERROR(('Gross Financial Liabilities'!K81-'Gross Financial Liabilities'!K33)/ABS('Gross Financial Liabilities'!K33)*100,"-")</f>
        <v>9.7078051267279815</v>
      </c>
      <c r="L33" s="166"/>
      <c r="M33" s="120"/>
      <c r="N33" s="314"/>
      <c r="O33" s="314"/>
      <c r="P33" s="314"/>
      <c r="Q33" s="314"/>
      <c r="R33" s="314"/>
      <c r="S33" s="314"/>
      <c r="T33" s="314"/>
      <c r="U33" s="299"/>
      <c r="V33" s="299"/>
      <c r="W33" s="299"/>
      <c r="X33" s="299"/>
      <c r="Y33" s="299"/>
      <c r="Z33" s="299"/>
      <c r="AA33" s="299"/>
      <c r="AB33" s="130"/>
      <c r="AC33" s="130"/>
    </row>
    <row r="34" spans="1:29" s="122" customFormat="1" ht="17.100000000000001" customHeight="1">
      <c r="A34" s="472"/>
      <c r="B34" s="452" t="s">
        <v>8</v>
      </c>
      <c r="C34" s="453"/>
      <c r="D34" s="304">
        <f>IFERROR(('Gross Financial Liabilities'!D82-'Gross Financial Liabilities'!D34)/ABS('Gross Financial Liabilities'!D34)*100,"-")</f>
        <v>1.9217259314588873</v>
      </c>
      <c r="E34" s="429">
        <f>IFERROR(('Gross Financial Liabilities'!E82-'Gross Financial Liabilities'!E34)/ABS('Gross Financial Liabilities'!E34)*100,"-")</f>
        <v>34.253357986316153</v>
      </c>
      <c r="F34" s="429">
        <f>IFERROR(('Gross Financial Liabilities'!F82-'Gross Financial Liabilities'!F34)/ABS('Gross Financial Liabilities'!F34)*100,"-")</f>
        <v>32.955637262118103</v>
      </c>
      <c r="G34" s="429">
        <f>IFERROR(('Gross Financial Liabilities'!G82-'Gross Financial Liabilities'!G34)/ABS('Gross Financial Liabilities'!G34)*100,"-")</f>
        <v>4.7523170824925494</v>
      </c>
      <c r="H34" s="429">
        <f>IFERROR(('Gross Financial Liabilities'!H82-'Gross Financial Liabilities'!H34)/ABS('Gross Financial Liabilities'!H34)*100,"-")</f>
        <v>5.4680384484893496</v>
      </c>
      <c r="I34" s="429">
        <f>IFERROR(('Gross Financial Liabilities'!I82-'Gross Financial Liabilities'!I34)/ABS('Gross Financial Liabilities'!I34)*100,"-")</f>
        <v>6.7564828469400418</v>
      </c>
      <c r="J34" s="429">
        <f>IFERROR(('Gross Financial Liabilities'!J82-'Gross Financial Liabilities'!J34)/ABS('Gross Financial Liabilities'!J34)*100,"-")</f>
        <v>10.827051593347392</v>
      </c>
      <c r="K34" s="429">
        <f>IFERROR(('Gross Financial Liabilities'!K82-'Gross Financial Liabilities'!K34)/ABS('Gross Financial Liabilities'!K34)*100,"-")</f>
        <v>5.4577570571952752</v>
      </c>
      <c r="L34" s="166"/>
      <c r="M34" s="120"/>
      <c r="N34" s="314"/>
      <c r="O34" s="314"/>
      <c r="P34" s="314"/>
      <c r="Q34" s="314"/>
      <c r="R34" s="314"/>
      <c r="S34" s="314"/>
      <c r="T34" s="314"/>
      <c r="U34" s="299"/>
      <c r="V34" s="299"/>
      <c r="W34" s="299"/>
      <c r="X34" s="299"/>
      <c r="Y34" s="299"/>
      <c r="Z34" s="299"/>
      <c r="AA34" s="299"/>
      <c r="AB34" s="130"/>
      <c r="AC34" s="130"/>
    </row>
    <row r="35" spans="1:29" s="122" customFormat="1" ht="17.100000000000001" customHeight="1">
      <c r="A35" s="472"/>
      <c r="B35" s="452" t="s">
        <v>9</v>
      </c>
      <c r="C35" s="453"/>
      <c r="D35" s="304">
        <f>IFERROR(('Gross Financial Liabilities'!D83-'Gross Financial Liabilities'!D35)/ABS('Gross Financial Liabilities'!D35)*100,"-")</f>
        <v>13.166750186834605</v>
      </c>
      <c r="E35" s="429">
        <f>IFERROR(('Gross Financial Liabilities'!E83-'Gross Financial Liabilities'!E35)/ABS('Gross Financial Liabilities'!E35)*100,"-")</f>
        <v>23.640645821807031</v>
      </c>
      <c r="F35" s="429">
        <f>IFERROR(('Gross Financial Liabilities'!F83-'Gross Financial Liabilities'!F35)/ABS('Gross Financial Liabilities'!F35)*100,"-")</f>
        <v>-14.49278473535658</v>
      </c>
      <c r="G35" s="429">
        <f>IFERROR(('Gross Financial Liabilities'!G83-'Gross Financial Liabilities'!G35)/ABS('Gross Financial Liabilities'!G35)*100,"-")</f>
        <v>-2.5150131490830652</v>
      </c>
      <c r="H35" s="429">
        <f>IFERROR(('Gross Financial Liabilities'!H83-'Gross Financial Liabilities'!H35)/ABS('Gross Financial Liabilities'!H35)*100,"-")</f>
        <v>3.8256923918406627</v>
      </c>
      <c r="I35" s="429">
        <f>IFERROR(('Gross Financial Liabilities'!I83-'Gross Financial Liabilities'!I35)/ABS('Gross Financial Liabilities'!I35)*100,"-")</f>
        <v>8.697083922331581</v>
      </c>
      <c r="J35" s="429">
        <f>IFERROR(('Gross Financial Liabilities'!J83-'Gross Financial Liabilities'!J35)/ABS('Gross Financial Liabilities'!J35)*100,"-")</f>
        <v>1.6884822768823013</v>
      </c>
      <c r="K35" s="429">
        <f>IFERROR(('Gross Financial Liabilities'!K83-'Gross Financial Liabilities'!K35)/ABS('Gross Financial Liabilities'!K35)*100,"-")</f>
        <v>-0.27957486499934692</v>
      </c>
      <c r="L35" s="166"/>
      <c r="M35" s="120"/>
      <c r="N35" s="314"/>
      <c r="O35" s="314"/>
      <c r="P35" s="314"/>
      <c r="Q35" s="314"/>
      <c r="R35" s="314"/>
      <c r="S35" s="314"/>
      <c r="T35" s="314"/>
      <c r="U35" s="299"/>
      <c r="V35" s="299"/>
      <c r="W35" s="299"/>
      <c r="X35" s="299"/>
      <c r="Y35" s="299"/>
      <c r="Z35" s="299"/>
      <c r="AA35" s="299"/>
      <c r="AB35" s="130"/>
      <c r="AC35" s="130"/>
    </row>
    <row r="36" spans="1:29" s="122" customFormat="1" ht="17.100000000000001" customHeight="1">
      <c r="A36" s="472"/>
      <c r="B36" s="452" t="s">
        <v>10</v>
      </c>
      <c r="C36" s="453"/>
      <c r="D36" s="158" t="str">
        <f>IFERROR(('Gross Financial Liabilities'!D84-'Gross Financial Liabilities'!D36)/ABS('Gross Financial Liabilities'!D36)*100,"-")</f>
        <v>-</v>
      </c>
      <c r="E36" s="429">
        <f>IFERROR(('Gross Financial Liabilities'!E84-'Gross Financial Liabilities'!E36)/ABS('Gross Financial Liabilities'!E36)*100,"-")</f>
        <v>-9.5238867170132977</v>
      </c>
      <c r="F36" s="429">
        <f>IFERROR(('Gross Financial Liabilities'!F84-'Gross Financial Liabilities'!F36)/ABS('Gross Financial Liabilities'!F36)*100,"-")</f>
        <v>18.135401567303074</v>
      </c>
      <c r="G36" s="429">
        <f>IFERROR(('Gross Financial Liabilities'!G84-'Gross Financial Liabilities'!G36)/ABS('Gross Financial Liabilities'!G36)*100,"-")</f>
        <v>3.7355843293371169</v>
      </c>
      <c r="H36" s="429" t="str">
        <f>IFERROR(('Gross Financial Liabilities'!H84-'Gross Financial Liabilities'!H36)/ABS('Gross Financial Liabilities'!H36)*100,"-")</f>
        <v>-</v>
      </c>
      <c r="I36" s="429" t="str">
        <f>IFERROR(('Gross Financial Liabilities'!I84-'Gross Financial Liabilities'!I36)/ABS('Gross Financial Liabilities'!I36)*100,"-")</f>
        <v>-</v>
      </c>
      <c r="J36" s="429">
        <f>IFERROR(('Gross Financial Liabilities'!J84-'Gross Financial Liabilities'!J36)/ABS('Gross Financial Liabilities'!J36)*100,"-")</f>
        <v>17.776694387992155</v>
      </c>
      <c r="K36" s="429">
        <f>IFERROR(('Gross Financial Liabilities'!K84-'Gross Financial Liabilities'!K36)/ABS('Gross Financial Liabilities'!K36)*100,"-")</f>
        <v>4.9372907038728577</v>
      </c>
      <c r="L36" s="166"/>
      <c r="M36" s="309"/>
      <c r="N36" s="314"/>
      <c r="O36" s="314"/>
      <c r="P36" s="314"/>
      <c r="Q36" s="314"/>
      <c r="R36" s="314"/>
      <c r="S36" s="314"/>
      <c r="T36" s="314"/>
      <c r="U36" s="299"/>
      <c r="V36" s="299"/>
      <c r="W36" s="299"/>
      <c r="X36" s="299"/>
      <c r="Y36" s="299"/>
      <c r="Z36" s="299"/>
      <c r="AA36" s="299"/>
      <c r="AB36" s="130"/>
      <c r="AC36" s="130"/>
    </row>
    <row r="37" spans="1:29" s="122" customFormat="1" ht="17.100000000000001" customHeight="1">
      <c r="A37" s="472"/>
      <c r="B37" s="452" t="s">
        <v>11</v>
      </c>
      <c r="C37" s="453"/>
      <c r="D37" s="304" t="str">
        <f>IFERROR(('Gross Financial Liabilities'!D85-'Gross Financial Liabilities'!D37)/ABS('Gross Financial Liabilities'!D37)*100,"-")</f>
        <v>-</v>
      </c>
      <c r="E37" s="429">
        <f>IFERROR(('Gross Financial Liabilities'!E85-'Gross Financial Liabilities'!E37)/ABS('Gross Financial Liabilities'!E37)*100,"-")</f>
        <v>31.273993292888601</v>
      </c>
      <c r="F37" s="429">
        <f>IFERROR(('Gross Financial Liabilities'!F85-'Gross Financial Liabilities'!F37)/ABS('Gross Financial Liabilities'!F37)*100,"-")</f>
        <v>10.931023971195883</v>
      </c>
      <c r="G37" s="429">
        <f>IFERROR(('Gross Financial Liabilities'!G85-'Gross Financial Liabilities'!G37)/ABS('Gross Financial Liabilities'!G37)*100,"-")</f>
        <v>16.034656114777853</v>
      </c>
      <c r="H37" s="429" t="str">
        <f>IFERROR(('Gross Financial Liabilities'!H85-'Gross Financial Liabilities'!H37)/ABS('Gross Financial Liabilities'!H37)*100,"-")</f>
        <v>-</v>
      </c>
      <c r="I37" s="429" t="str">
        <f>IFERROR(('Gross Financial Liabilities'!I85-'Gross Financial Liabilities'!I37)/ABS('Gross Financial Liabilities'!I37)*100,"-")</f>
        <v>-</v>
      </c>
      <c r="J37" s="429">
        <f>IFERROR(('Gross Financial Liabilities'!J85-'Gross Financial Liabilities'!J37)/ABS('Gross Financial Liabilities'!J37)*100,"-")</f>
        <v>15.89728725235044</v>
      </c>
      <c r="K37" s="429" t="str">
        <f>IFERROR(('Gross Financial Liabilities'!K85-'Gross Financial Liabilities'!K37)/ABS('Gross Financial Liabilities'!K37)*100,"-")</f>
        <v>-</v>
      </c>
      <c r="L37" s="166"/>
      <c r="M37" s="120"/>
      <c r="N37" s="314"/>
      <c r="O37" s="314"/>
      <c r="P37" s="314"/>
      <c r="Q37" s="314"/>
      <c r="R37" s="314"/>
      <c r="S37" s="314"/>
      <c r="T37" s="314"/>
      <c r="U37" s="299"/>
      <c r="V37" s="299"/>
      <c r="W37" s="299"/>
      <c r="X37" s="299"/>
      <c r="Y37" s="299"/>
      <c r="Z37" s="299"/>
      <c r="AA37" s="299"/>
      <c r="AB37" s="130"/>
      <c r="AC37" s="130"/>
    </row>
    <row r="38" spans="1:29" s="122" customFormat="1" ht="17.100000000000001" customHeight="1">
      <c r="A38" s="472"/>
      <c r="B38" s="452" t="s">
        <v>13</v>
      </c>
      <c r="C38" s="453"/>
      <c r="D38" s="304">
        <f>IFERROR(('Gross Financial Liabilities'!D86-'Gross Financial Liabilities'!D38)/ABS('Gross Financial Liabilities'!D38)*100,"-")</f>
        <v>13.983941233963511</v>
      </c>
      <c r="E38" s="429">
        <f>IFERROR(('Gross Financial Liabilities'!E86-'Gross Financial Liabilities'!E38)/ABS('Gross Financial Liabilities'!E38)*100,"-")</f>
        <v>-3.5157657510258669</v>
      </c>
      <c r="F38" s="429">
        <f>IFERROR(('Gross Financial Liabilities'!F86-'Gross Financial Liabilities'!F38)/ABS('Gross Financial Liabilities'!F38)*100,"-")</f>
        <v>-21.947969361405644</v>
      </c>
      <c r="G38" s="429">
        <f>IFERROR(('Gross Financial Liabilities'!G86-'Gross Financial Liabilities'!G38)/ABS('Gross Financial Liabilities'!G38)*100,"-")</f>
        <v>-1.1621245775788518</v>
      </c>
      <c r="H38" s="429">
        <f>IFERROR(('Gross Financial Liabilities'!H86-'Gross Financial Liabilities'!H38)/ABS('Gross Financial Liabilities'!H38)*100,"-")</f>
        <v>-6.3634597429821902</v>
      </c>
      <c r="I38" s="429" t="str">
        <f>IFERROR(('Gross Financial Liabilities'!I86-'Gross Financial Liabilities'!I38)/ABS('Gross Financial Liabilities'!I38)*100,"-")</f>
        <v>-</v>
      </c>
      <c r="J38" s="429">
        <f>IFERROR(('Gross Financial Liabilities'!J86-'Gross Financial Liabilities'!J38)/ABS('Gross Financial Liabilities'!J38)*100,"-")</f>
        <v>-4.9042351869203529</v>
      </c>
      <c r="K38" s="168" t="str">
        <f>IFERROR(('Gross Financial Liabilities'!K86-'Gross Financial Liabilities'!K38)/ABS('Gross Financial Liabilities'!K38)*100,"-")</f>
        <v>-</v>
      </c>
      <c r="L38" s="166"/>
      <c r="M38" s="120"/>
      <c r="N38" s="314"/>
      <c r="O38" s="314"/>
      <c r="P38" s="314"/>
      <c r="Q38" s="314"/>
      <c r="R38" s="314"/>
      <c r="S38" s="314"/>
      <c r="T38" s="314"/>
      <c r="U38" s="299"/>
      <c r="V38" s="299"/>
      <c r="W38" s="299"/>
      <c r="X38" s="299"/>
      <c r="Y38" s="299"/>
      <c r="Z38" s="299"/>
      <c r="AA38" s="299"/>
      <c r="AB38" s="130"/>
      <c r="AC38" s="130"/>
    </row>
    <row r="39" spans="1:29" s="122" customFormat="1" ht="17.100000000000001" customHeight="1">
      <c r="A39" s="133"/>
      <c r="B39" s="452" t="s">
        <v>16</v>
      </c>
      <c r="C39" s="453"/>
      <c r="D39" s="305">
        <f>IFERROR(('Gross Financial Liabilities'!D87-'Gross Financial Liabilities'!D39)/ABS('Gross Financial Liabilities'!D39)*100,"-")</f>
        <v>20.909486038271456</v>
      </c>
      <c r="E39" s="305">
        <f>IFERROR(('Gross Financial Liabilities'!E87-'Gross Financial Liabilities'!E39)/ABS('Gross Financial Liabilities'!E39)*100,"-")</f>
        <v>29.133342659072671</v>
      </c>
      <c r="F39" s="305">
        <f>IFERROR(('Gross Financial Liabilities'!F87-'Gross Financial Liabilities'!F39)/ABS('Gross Financial Liabilities'!F39)*100,"-")</f>
        <v>6.7638355176148313</v>
      </c>
      <c r="G39" s="305">
        <f>IFERROR(('Gross Financial Liabilities'!G87-'Gross Financial Liabilities'!G39)/ABS('Gross Financial Liabilities'!G39)*100,"-")</f>
        <v>8.2583098414748335</v>
      </c>
      <c r="H39" s="305">
        <f>IFERROR(('Gross Financial Liabilities'!H87-'Gross Financial Liabilities'!H39)/ABS('Gross Financial Liabilities'!H39)*100,"-")</f>
        <v>1.5488588866408008</v>
      </c>
      <c r="I39" s="305">
        <f>IFERROR(('Gross Financial Liabilities'!I87-'Gross Financial Liabilities'!I39)/ABS('Gross Financial Liabilities'!I39)*100,"-")</f>
        <v>8.6300237622621854</v>
      </c>
      <c r="J39" s="134">
        <f>IFERROR(('Gross Financial Liabilities'!J87-'Gross Financial Liabilities'!J39)/ABS('Gross Financial Liabilities'!J39)*100,"-")</f>
        <v>9.3705180640179435</v>
      </c>
      <c r="K39" s="134">
        <f>IFERROR(('Gross Financial Liabilities'!K87-'Gross Financial Liabilities'!K39)/ABS('Gross Financial Liabilities'!K39)*100,"-")</f>
        <v>7.0200537826020977</v>
      </c>
      <c r="L39" s="166"/>
      <c r="M39" s="120"/>
      <c r="N39" s="314"/>
      <c r="O39" s="314"/>
      <c r="P39" s="314"/>
      <c r="Q39" s="314"/>
      <c r="R39" s="314"/>
      <c r="S39" s="314"/>
      <c r="T39" s="314"/>
      <c r="U39" s="299"/>
      <c r="V39" s="299"/>
      <c r="W39" s="299"/>
      <c r="X39" s="299"/>
      <c r="Y39" s="299"/>
      <c r="Z39" s="299"/>
      <c r="AA39" s="299"/>
      <c r="AB39" s="130"/>
      <c r="AC39" s="130"/>
    </row>
    <row r="40" spans="1:29" s="157" customFormat="1" ht="12.75">
      <c r="A40" s="431"/>
      <c r="B40" s="310"/>
      <c r="C40" s="152"/>
      <c r="D40" s="153"/>
      <c r="E40" s="153"/>
      <c r="F40" s="153"/>
      <c r="G40" s="153"/>
      <c r="H40" s="153"/>
      <c r="I40" s="153"/>
      <c r="J40" s="153"/>
      <c r="K40" s="153"/>
      <c r="L40" s="153"/>
      <c r="N40" s="306"/>
      <c r="O40" s="306"/>
      <c r="P40" s="306"/>
      <c r="Q40" s="306"/>
      <c r="R40" s="306"/>
      <c r="S40" s="306"/>
      <c r="T40" s="306"/>
      <c r="U40" s="156"/>
      <c r="V40" s="156"/>
      <c r="W40" s="156"/>
      <c r="X40" s="156"/>
      <c r="Y40" s="156"/>
      <c r="Z40" s="156"/>
      <c r="AA40" s="156"/>
      <c r="AB40" s="156"/>
    </row>
    <row r="41" spans="1:29" ht="18" customHeight="1">
      <c r="A41" s="123"/>
      <c r="B41" s="191"/>
      <c r="C41" s="162"/>
      <c r="D41" s="464" t="s">
        <v>100</v>
      </c>
      <c r="E41" s="464"/>
      <c r="F41" s="464"/>
      <c r="G41" s="464"/>
      <c r="H41" s="464"/>
      <c r="I41" s="464"/>
      <c r="J41" s="464"/>
      <c r="K41" s="464"/>
      <c r="L41" s="193"/>
      <c r="O41" s="125" t="s">
        <v>107</v>
      </c>
      <c r="P41" s="362">
        <f ca="1">NOW()</f>
        <v>44383.44200451389</v>
      </c>
    </row>
    <row r="42" spans="1:29" ht="18" customHeight="1">
      <c r="A42" s="123"/>
      <c r="B42" s="191"/>
      <c r="C42" s="193"/>
      <c r="D42" s="464" t="s">
        <v>4</v>
      </c>
      <c r="E42" s="464"/>
      <c r="F42" s="464"/>
      <c r="G42" s="464"/>
      <c r="H42" s="464"/>
      <c r="I42" s="464"/>
      <c r="J42" s="464"/>
      <c r="K42" s="464"/>
      <c r="L42" s="193"/>
      <c r="P42" s="125" t="s">
        <v>108</v>
      </c>
    </row>
    <row r="43" spans="1:29" ht="20.100000000000001" customHeight="1">
      <c r="A43" s="123"/>
      <c r="B43" s="538" t="s">
        <v>94</v>
      </c>
      <c r="C43" s="538"/>
      <c r="D43" s="194" t="s">
        <v>6</v>
      </c>
      <c r="E43" s="194" t="s">
        <v>7</v>
      </c>
      <c r="F43" s="194" t="s">
        <v>8</v>
      </c>
      <c r="G43" s="194" t="s">
        <v>9</v>
      </c>
      <c r="H43" s="194" t="s">
        <v>10</v>
      </c>
      <c r="I43" s="194" t="s">
        <v>11</v>
      </c>
      <c r="J43" s="163" t="s">
        <v>12</v>
      </c>
      <c r="K43" s="195" t="s">
        <v>13</v>
      </c>
      <c r="L43" s="311"/>
      <c r="N43" s="307"/>
      <c r="O43" s="307"/>
      <c r="P43" s="307"/>
      <c r="Q43" s="307"/>
      <c r="R43" s="307"/>
      <c r="S43" s="307"/>
      <c r="T43" s="307"/>
      <c r="U43" s="307"/>
    </row>
    <row r="44" spans="1:29" s="122" customFormat="1" ht="17.100000000000001" customHeight="1">
      <c r="A44" s="472"/>
      <c r="B44" s="452" t="s">
        <v>6</v>
      </c>
      <c r="C44" s="453"/>
      <c r="D44" s="429">
        <f>IFERROR(('Gross Financial Liabilities'!D92-'Gross Financial Liabilities'!D44)/ABS('Gross Financial Liabilities'!D44)*100,"-")</f>
        <v>13.904837219906776</v>
      </c>
      <c r="E44" s="429">
        <f>IFERROR(('Gross Financial Liabilities'!E92-'Gross Financial Liabilities'!E44)/ABS('Gross Financial Liabilities'!E44)*100,"-")</f>
        <v>52.819454776003624</v>
      </c>
      <c r="F44" s="429">
        <f>IFERROR(('Gross Financial Liabilities'!F92-'Gross Financial Liabilities'!F44)/ABS('Gross Financial Liabilities'!F44)*100,"-")</f>
        <v>6.8170854497660471</v>
      </c>
      <c r="G44" s="429">
        <f>IFERROR(('Gross Financial Liabilities'!G92-'Gross Financial Liabilities'!G44)/ABS('Gross Financial Liabilities'!G44)*100,"-")</f>
        <v>-22.284212883490682</v>
      </c>
      <c r="H44" s="429">
        <f>IFERROR(('Gross Financial Liabilities'!H92-'Gross Financial Liabilities'!H44)/ABS('Gross Financial Liabilities'!H44)*100,"-")</f>
        <v>15.626526295317852</v>
      </c>
      <c r="I44" s="429">
        <f>IFERROR(('Gross Financial Liabilities'!I92-'Gross Financial Liabilities'!I44)/ABS('Gross Financial Liabilities'!I44)*100,"-")</f>
        <v>25.931290974776104</v>
      </c>
      <c r="J44" s="429">
        <f>IFERROR(('Gross Financial Liabilities'!J92-'Gross Financial Liabilities'!J44)/ABS('Gross Financial Liabilities'!J44)*100,"-")</f>
        <v>18.65533127597379</v>
      </c>
      <c r="K44" s="429">
        <f>IFERROR(('Gross Financial Liabilities'!K92-'Gross Financial Liabilities'!K44)/ABS('Gross Financial Liabilities'!K44)*100,"-")</f>
        <v>28.446940541275019</v>
      </c>
      <c r="L44" s="166"/>
      <c r="M44" s="120"/>
      <c r="N44" s="314"/>
      <c r="O44" s="314"/>
      <c r="P44" s="314"/>
      <c r="Q44" s="314"/>
      <c r="R44" s="314"/>
      <c r="S44" s="314"/>
      <c r="T44" s="314"/>
      <c r="U44" s="314"/>
      <c r="V44" s="314"/>
      <c r="W44" s="314"/>
      <c r="X44" s="314"/>
      <c r="Y44" s="314"/>
      <c r="Z44" s="314"/>
      <c r="AA44" s="130"/>
      <c r="AB44" s="130"/>
      <c r="AC44" s="130"/>
    </row>
    <row r="45" spans="1:29" s="122" customFormat="1" ht="17.100000000000001" customHeight="1">
      <c r="A45" s="472"/>
      <c r="B45" s="452" t="s">
        <v>7</v>
      </c>
      <c r="C45" s="453"/>
      <c r="D45" s="304">
        <f>IFERROR(('Gross Financial Liabilities'!D93-'Gross Financial Liabilities'!D45)/ABS('Gross Financial Liabilities'!D45)*100,"-")</f>
        <v>258.57881015009269</v>
      </c>
      <c r="E45" s="168" t="str">
        <f>IFERROR(('Gross Financial Liabilities'!E93-'Gross Financial Liabilities'!E45)/ABS('Gross Financial Liabilities'!E45)*100,"-")</f>
        <v>-</v>
      </c>
      <c r="F45" s="304">
        <f>IFERROR(('Gross Financial Liabilities'!F93-'Gross Financial Liabilities'!F45)/ABS('Gross Financial Liabilities'!F45)*100,"-")</f>
        <v>-82.449301763061541</v>
      </c>
      <c r="G45" s="304">
        <f>IFERROR(('Gross Financial Liabilities'!G93-'Gross Financial Liabilities'!G45)/ABS('Gross Financial Liabilities'!G45)*100,"-")</f>
        <v>4.2848945732438564</v>
      </c>
      <c r="H45" s="429">
        <f>IFERROR(('Gross Financial Liabilities'!H93-'Gross Financial Liabilities'!H45)/ABS('Gross Financial Liabilities'!H45)*100,"-")</f>
        <v>-17.415979574504174</v>
      </c>
      <c r="I45" s="304">
        <f>IFERROR(('Gross Financial Liabilities'!I93-'Gross Financial Liabilities'!I45)/ABS('Gross Financial Liabilities'!I45)*100,"-")</f>
        <v>-26.878100341546634</v>
      </c>
      <c r="J45" s="429">
        <f>IFERROR(('Gross Financial Liabilities'!J93-'Gross Financial Liabilities'!J45)/ABS('Gross Financial Liabilities'!J45)*100,"-")</f>
        <v>165.50641106466531</v>
      </c>
      <c r="K45" s="429">
        <f>IFERROR(('Gross Financial Liabilities'!K93-'Gross Financial Liabilities'!K45)/ABS('Gross Financial Liabilities'!K45)*100,"-")</f>
        <v>8.7932430255322753</v>
      </c>
      <c r="L45" s="166"/>
      <c r="M45" s="120"/>
      <c r="N45" s="314"/>
      <c r="O45" s="314"/>
      <c r="P45" s="314"/>
      <c r="Q45" s="314"/>
      <c r="R45" s="314"/>
      <c r="S45" s="314"/>
      <c r="T45" s="314"/>
      <c r="U45" s="314"/>
      <c r="V45" s="314"/>
      <c r="W45" s="314"/>
      <c r="X45" s="314"/>
      <c r="Y45" s="314"/>
      <c r="Z45" s="314"/>
      <c r="AA45" s="130"/>
      <c r="AB45" s="130"/>
      <c r="AC45" s="130"/>
    </row>
    <row r="46" spans="1:29" s="122" customFormat="1" ht="17.100000000000001" customHeight="1">
      <c r="A46" s="472"/>
      <c r="B46" s="452" t="s">
        <v>8</v>
      </c>
      <c r="C46" s="453"/>
      <c r="D46" s="304">
        <f>IFERROR(('Gross Financial Liabilities'!D94-'Gross Financial Liabilities'!D46)/ABS('Gross Financial Liabilities'!D46)*100,"-")</f>
        <v>7.6258014224016399</v>
      </c>
      <c r="E46" s="429">
        <f>IFERROR(('Gross Financial Liabilities'!E94-'Gross Financial Liabilities'!E46)/ABS('Gross Financial Liabilities'!E46)*100,"-")</f>
        <v>32.965197251610469</v>
      </c>
      <c r="F46" s="429">
        <f>IFERROR(('Gross Financial Liabilities'!F94-'Gross Financial Liabilities'!F46)/ABS('Gross Financial Liabilities'!F46)*100,"-")</f>
        <v>18.498587841537113</v>
      </c>
      <c r="G46" s="429">
        <f>IFERROR(('Gross Financial Liabilities'!G94-'Gross Financial Liabilities'!G46)/ABS('Gross Financial Liabilities'!G46)*100,"-")</f>
        <v>1.9761452831830857</v>
      </c>
      <c r="H46" s="429">
        <f>IFERROR(('Gross Financial Liabilities'!H94-'Gross Financial Liabilities'!H46)/ABS('Gross Financial Liabilities'!H46)*100,"-")</f>
        <v>1.6250428565859347</v>
      </c>
      <c r="I46" s="429">
        <f>IFERROR(('Gross Financial Liabilities'!I94-'Gross Financial Liabilities'!I46)/ABS('Gross Financial Liabilities'!I46)*100,"-")</f>
        <v>1.1354111760191905</v>
      </c>
      <c r="J46" s="429">
        <f>IFERROR(('Gross Financial Liabilities'!J94-'Gross Financial Liabilities'!J46)/ABS('Gross Financial Liabilities'!J46)*100,"-")</f>
        <v>8.3011668936647887</v>
      </c>
      <c r="K46" s="429">
        <f>IFERROR(('Gross Financial Liabilities'!K94-'Gross Financial Liabilities'!K46)/ABS('Gross Financial Liabilities'!K46)*100,"-")</f>
        <v>5.467305388791929</v>
      </c>
      <c r="L46" s="166"/>
      <c r="M46" s="120"/>
      <c r="N46" s="314"/>
      <c r="O46" s="314"/>
      <c r="P46" s="314"/>
      <c r="Q46" s="314"/>
      <c r="R46" s="314"/>
      <c r="S46" s="314"/>
      <c r="T46" s="314"/>
      <c r="U46" s="314"/>
      <c r="V46" s="314"/>
      <c r="W46" s="314"/>
      <c r="X46" s="314"/>
      <c r="Y46" s="314"/>
      <c r="Z46" s="314"/>
      <c r="AA46" s="130"/>
      <c r="AB46" s="130"/>
      <c r="AC46" s="130"/>
    </row>
    <row r="47" spans="1:29" s="122" customFormat="1" ht="17.100000000000001" customHeight="1">
      <c r="A47" s="472"/>
      <c r="B47" s="452" t="s">
        <v>9</v>
      </c>
      <c r="C47" s="453"/>
      <c r="D47" s="304">
        <f>IFERROR(('Gross Financial Liabilities'!D95-'Gross Financial Liabilities'!D47)/ABS('Gross Financial Liabilities'!D47)*100,"-")</f>
        <v>9.9211263097386002</v>
      </c>
      <c r="E47" s="429">
        <f>IFERROR(('Gross Financial Liabilities'!E95-'Gross Financial Liabilities'!E47)/ABS('Gross Financial Liabilities'!E47)*100,"-")</f>
        <v>4.3893237983559361</v>
      </c>
      <c r="F47" s="429">
        <f>IFERROR(('Gross Financial Liabilities'!F95-'Gross Financial Liabilities'!F47)/ABS('Gross Financial Liabilities'!F47)*100,"-")</f>
        <v>-19.376497489635881</v>
      </c>
      <c r="G47" s="429">
        <f>IFERROR(('Gross Financial Liabilities'!G95-'Gross Financial Liabilities'!G47)/ABS('Gross Financial Liabilities'!G47)*100,"-")</f>
        <v>-3.1967640661397496</v>
      </c>
      <c r="H47" s="429">
        <f>IFERROR(('Gross Financial Liabilities'!H95-'Gross Financial Liabilities'!H47)/ABS('Gross Financial Liabilities'!H47)*100,"-")</f>
        <v>7.9791763114194544E-2</v>
      </c>
      <c r="I47" s="429">
        <f>IFERROR(('Gross Financial Liabilities'!I95-'Gross Financial Liabilities'!I47)/ABS('Gross Financial Liabilities'!I47)*100,"-")</f>
        <v>5.3825830081482255</v>
      </c>
      <c r="J47" s="429">
        <f>IFERROR(('Gross Financial Liabilities'!J95-'Gross Financial Liabilities'!J47)/ABS('Gross Financial Liabilities'!J47)*100,"-")</f>
        <v>-1.5560030787088304</v>
      </c>
      <c r="K47" s="429">
        <f>IFERROR(('Gross Financial Liabilities'!K95-'Gross Financial Liabilities'!K47)/ABS('Gross Financial Liabilities'!K47)*100,"-")</f>
        <v>5.9424578993628288</v>
      </c>
      <c r="L47" s="166"/>
      <c r="M47" s="120"/>
      <c r="N47" s="314"/>
      <c r="O47" s="314"/>
      <c r="P47" s="314"/>
      <c r="Q47" s="314"/>
      <c r="R47" s="314"/>
      <c r="S47" s="314"/>
      <c r="T47" s="314"/>
      <c r="U47" s="314"/>
      <c r="V47" s="314"/>
      <c r="W47" s="314"/>
      <c r="X47" s="314"/>
      <c r="Y47" s="314"/>
      <c r="Z47" s="314"/>
      <c r="AA47" s="130"/>
      <c r="AB47" s="130"/>
      <c r="AC47" s="130"/>
    </row>
    <row r="48" spans="1:29" s="122" customFormat="1" ht="17.100000000000001" customHeight="1">
      <c r="A48" s="472"/>
      <c r="B48" s="452" t="s">
        <v>10</v>
      </c>
      <c r="C48" s="453"/>
      <c r="D48" s="158" t="str">
        <f>IFERROR(('Gross Financial Liabilities'!D96-'Gross Financial Liabilities'!D48)/ABS('Gross Financial Liabilities'!D48)*100,"-")</f>
        <v>-</v>
      </c>
      <c r="E48" s="429">
        <f>IFERROR(('Gross Financial Liabilities'!E96-'Gross Financial Liabilities'!E48)/ABS('Gross Financial Liabilities'!E48)*100,"-")</f>
        <v>-7.6948418259465345</v>
      </c>
      <c r="F48" s="429">
        <f>IFERROR(('Gross Financial Liabilities'!F96-'Gross Financial Liabilities'!F48)/ABS('Gross Financial Liabilities'!F48)*100,"-")</f>
        <v>17.605819200157907</v>
      </c>
      <c r="G48" s="429">
        <f>IFERROR(('Gross Financial Liabilities'!G96-'Gross Financial Liabilities'!G48)/ABS('Gross Financial Liabilities'!G48)*100,"-")</f>
        <v>1.978587418432624</v>
      </c>
      <c r="H48" s="429" t="str">
        <f>IFERROR(('Gross Financial Liabilities'!H96-'Gross Financial Liabilities'!H48)/ABS('Gross Financial Liabilities'!H48)*100,"-")</f>
        <v>-</v>
      </c>
      <c r="I48" s="429" t="str">
        <f>IFERROR(('Gross Financial Liabilities'!I96-'Gross Financial Liabilities'!I48)/ABS('Gross Financial Liabilities'!I48)*100,"-")</f>
        <v>-</v>
      </c>
      <c r="J48" s="429">
        <f>IFERROR(('Gross Financial Liabilities'!J96-'Gross Financial Liabilities'!J48)/ABS('Gross Financial Liabilities'!J48)*100,"-")</f>
        <v>17.229660957966846</v>
      </c>
      <c r="K48" s="429">
        <f>IFERROR(('Gross Financial Liabilities'!K96-'Gross Financial Liabilities'!K48)/ABS('Gross Financial Liabilities'!K48)*100,"-")</f>
        <v>1.7057822870711865</v>
      </c>
      <c r="L48" s="166"/>
      <c r="M48" s="309"/>
      <c r="N48" s="314"/>
      <c r="O48" s="314"/>
      <c r="P48" s="314"/>
      <c r="Q48" s="314"/>
      <c r="R48" s="314"/>
      <c r="S48" s="314"/>
      <c r="T48" s="314"/>
      <c r="U48" s="314"/>
      <c r="V48" s="314"/>
      <c r="W48" s="314"/>
      <c r="X48" s="314"/>
      <c r="Y48" s="314"/>
      <c r="Z48" s="314"/>
      <c r="AA48" s="130"/>
      <c r="AB48" s="130"/>
      <c r="AC48" s="130"/>
    </row>
    <row r="49" spans="1:29" s="122" customFormat="1" ht="17.100000000000001" customHeight="1">
      <c r="A49" s="472"/>
      <c r="B49" s="452" t="s">
        <v>11</v>
      </c>
      <c r="C49" s="453"/>
      <c r="D49" s="304" t="str">
        <f>IFERROR(('Gross Financial Liabilities'!D97-'Gross Financial Liabilities'!D49)/ABS('Gross Financial Liabilities'!D49)*100,"-")</f>
        <v>-</v>
      </c>
      <c r="E49" s="429">
        <f>IFERROR(('Gross Financial Liabilities'!E97-'Gross Financial Liabilities'!E49)/ABS('Gross Financial Liabilities'!E49)*100,"-")</f>
        <v>30.681508415916515</v>
      </c>
      <c r="F49" s="429">
        <f>IFERROR(('Gross Financial Liabilities'!F97-'Gross Financial Liabilities'!F49)/ABS('Gross Financial Liabilities'!F49)*100,"-")</f>
        <v>7.7167117702717061</v>
      </c>
      <c r="G49" s="429">
        <f>IFERROR(('Gross Financial Liabilities'!G97-'Gross Financial Liabilities'!G49)/ABS('Gross Financial Liabilities'!G49)*100,"-")</f>
        <v>15.16292628015089</v>
      </c>
      <c r="H49" s="429" t="str">
        <f>IFERROR(('Gross Financial Liabilities'!H97-'Gross Financial Liabilities'!H49)/ABS('Gross Financial Liabilities'!H49)*100,"-")</f>
        <v>-</v>
      </c>
      <c r="I49" s="429" t="str">
        <f>IFERROR(('Gross Financial Liabilities'!I97-'Gross Financial Liabilities'!I49)/ABS('Gross Financial Liabilities'!I49)*100,"-")</f>
        <v>-</v>
      </c>
      <c r="J49" s="429">
        <f>IFERROR(('Gross Financial Liabilities'!J97-'Gross Financial Liabilities'!J49)/ABS('Gross Financial Liabilities'!J49)*100,"-")</f>
        <v>13.579031562862756</v>
      </c>
      <c r="K49" s="429" t="str">
        <f>IFERROR(('Gross Financial Liabilities'!K97-'Gross Financial Liabilities'!K49)/ABS('Gross Financial Liabilities'!K49)*100,"-")</f>
        <v>-</v>
      </c>
      <c r="L49" s="166"/>
      <c r="M49" s="120"/>
      <c r="N49" s="314"/>
      <c r="O49" s="314"/>
      <c r="P49" s="314"/>
      <c r="Q49" s="314"/>
      <c r="R49" s="314"/>
      <c r="S49" s="314"/>
      <c r="T49" s="314"/>
      <c r="U49" s="314"/>
      <c r="V49" s="314"/>
      <c r="W49" s="314"/>
      <c r="X49" s="314"/>
      <c r="Y49" s="314"/>
      <c r="Z49" s="314"/>
      <c r="AA49" s="130"/>
      <c r="AB49" s="130"/>
      <c r="AC49" s="130"/>
    </row>
    <row r="50" spans="1:29" s="122" customFormat="1" ht="17.100000000000001" customHeight="1">
      <c r="A50" s="472"/>
      <c r="B50" s="452" t="s">
        <v>13</v>
      </c>
      <c r="C50" s="453"/>
      <c r="D50" s="304">
        <f>IFERROR(('Gross Financial Liabilities'!D98-'Gross Financial Liabilities'!D50)/ABS('Gross Financial Liabilities'!D50)*100,"-")</f>
        <v>15.782071895489585</v>
      </c>
      <c r="E50" s="429">
        <f>IFERROR(('Gross Financial Liabilities'!E98-'Gross Financial Liabilities'!E50)/ABS('Gross Financial Liabilities'!E50)*100,"-")</f>
        <v>-6.6981020714661827</v>
      </c>
      <c r="F50" s="429">
        <f>IFERROR(('Gross Financial Liabilities'!F98-'Gross Financial Liabilities'!F50)/ABS('Gross Financial Liabilities'!F50)*100,"-")</f>
        <v>-30.344236753221054</v>
      </c>
      <c r="G50" s="429">
        <f>IFERROR(('Gross Financial Liabilities'!G98-'Gross Financial Liabilities'!G50)/ABS('Gross Financial Liabilities'!G50)*100,"-")</f>
        <v>-1.8240725969658473</v>
      </c>
      <c r="H50" s="429">
        <f>IFERROR(('Gross Financial Liabilities'!H98-'Gross Financial Liabilities'!H50)/ABS('Gross Financial Liabilities'!H50)*100,"-")</f>
        <v>-6.9429138481305541</v>
      </c>
      <c r="I50" s="429" t="str">
        <f>IFERROR(('Gross Financial Liabilities'!I98-'Gross Financial Liabilities'!I50)/ABS('Gross Financial Liabilities'!I50)*100,"-")</f>
        <v>-</v>
      </c>
      <c r="J50" s="429">
        <f>IFERROR(('Gross Financial Liabilities'!J98-'Gross Financial Liabilities'!J50)/ABS('Gross Financial Liabilities'!J50)*100,"-")</f>
        <v>-6.4854887645173509</v>
      </c>
      <c r="K50" s="168" t="str">
        <f>IFERROR(('Gross Financial Liabilities'!K98-'Gross Financial Liabilities'!K50)/ABS('Gross Financial Liabilities'!K50)*100,"-")</f>
        <v>-</v>
      </c>
      <c r="L50" s="166"/>
      <c r="M50" s="120"/>
      <c r="N50" s="314"/>
      <c r="O50" s="314"/>
      <c r="P50" s="314"/>
      <c r="Q50" s="314"/>
      <c r="R50" s="314"/>
      <c r="S50" s="314"/>
      <c r="T50" s="314"/>
      <c r="U50" s="314"/>
      <c r="V50" s="314"/>
      <c r="W50" s="314"/>
      <c r="X50" s="314"/>
      <c r="Y50" s="314"/>
      <c r="Z50" s="314"/>
      <c r="AA50" s="130"/>
      <c r="AB50" s="130"/>
      <c r="AC50" s="130"/>
    </row>
    <row r="51" spans="1:29" s="122" customFormat="1" ht="17.100000000000001" customHeight="1">
      <c r="A51" s="133"/>
      <c r="B51" s="452" t="s">
        <v>16</v>
      </c>
      <c r="C51" s="453"/>
      <c r="D51" s="305">
        <f>IFERROR(('Gross Financial Liabilities'!D99-'Gross Financial Liabilities'!D51)/ABS('Gross Financial Liabilities'!D51)*100,"-")</f>
        <v>24.00107973046601</v>
      </c>
      <c r="E51" s="305">
        <f>IFERROR(('Gross Financial Liabilities'!E99-'Gross Financial Liabilities'!E51)/ABS('Gross Financial Liabilities'!E51)*100,"-")</f>
        <v>34.440906224577844</v>
      </c>
      <c r="F51" s="305">
        <f>IFERROR(('Gross Financial Liabilities'!F99-'Gross Financial Liabilities'!F51)/ABS('Gross Financial Liabilities'!F51)*100,"-")</f>
        <v>3.7342869444829083</v>
      </c>
      <c r="G51" s="305">
        <f>IFERROR(('Gross Financial Liabilities'!G99-'Gross Financial Liabilities'!G51)/ABS('Gross Financial Liabilities'!G51)*100,"-")</f>
        <v>7.2421918470382343</v>
      </c>
      <c r="H51" s="305">
        <f>IFERROR(('Gross Financial Liabilities'!H99-'Gross Financial Liabilities'!H51)/ABS('Gross Financial Liabilities'!H51)*100,"-")</f>
        <v>-0.71046012853835916</v>
      </c>
      <c r="I51" s="305">
        <f>IFERROR(('Gross Financial Liabilities'!I99-'Gross Financial Liabilities'!I51)/ABS('Gross Financial Liabilities'!I51)*100,"-")</f>
        <v>4.5415533635471652</v>
      </c>
      <c r="J51" s="134">
        <f>IFERROR(('Gross Financial Liabilities'!J99-'Gross Financial Liabilities'!J51)/ABS('Gross Financial Liabilities'!J51)*100,"-")</f>
        <v>8.1870433560890703</v>
      </c>
      <c r="K51" s="134">
        <f>IFERROR(('Gross Financial Liabilities'!K99-'Gross Financial Liabilities'!K51)/ABS('Gross Financial Liabilities'!K51)*100,"-")</f>
        <v>5.536811108156777</v>
      </c>
      <c r="L51" s="166"/>
      <c r="M51" s="120"/>
      <c r="N51" s="314"/>
      <c r="O51" s="314"/>
      <c r="P51" s="314"/>
      <c r="Q51" s="314"/>
      <c r="R51" s="314"/>
      <c r="S51" s="314"/>
      <c r="T51" s="314"/>
      <c r="U51" s="314"/>
      <c r="V51" s="314"/>
      <c r="W51" s="314"/>
      <c r="X51" s="314"/>
      <c r="Y51" s="314"/>
      <c r="Z51" s="314"/>
      <c r="AA51" s="130"/>
      <c r="AB51" s="130"/>
      <c r="AC51" s="130"/>
    </row>
    <row r="52" spans="1:29" s="157" customFormat="1" ht="12.75">
      <c r="A52" s="431"/>
      <c r="B52" s="310"/>
      <c r="C52" s="152"/>
      <c r="D52" s="153"/>
      <c r="E52" s="153"/>
      <c r="F52" s="153"/>
      <c r="G52" s="153"/>
      <c r="H52" s="153"/>
      <c r="I52" s="153"/>
      <c r="J52" s="153"/>
      <c r="K52" s="153"/>
      <c r="L52" s="153"/>
      <c r="N52" s="306"/>
      <c r="O52" s="306"/>
      <c r="P52" s="306"/>
      <c r="Q52" s="306"/>
      <c r="R52" s="306"/>
      <c r="S52" s="306"/>
      <c r="T52" s="306"/>
      <c r="U52" s="156"/>
      <c r="V52" s="156"/>
      <c r="W52" s="156"/>
      <c r="X52" s="156"/>
      <c r="Y52" s="156"/>
      <c r="Z52" s="156"/>
      <c r="AA52" s="156"/>
      <c r="AB52" s="156"/>
    </row>
    <row r="53" spans="1:29" ht="18" customHeight="1">
      <c r="A53" s="123"/>
      <c r="B53" s="191"/>
      <c r="C53" s="162"/>
      <c r="D53" s="464" t="s">
        <v>15</v>
      </c>
      <c r="E53" s="464"/>
      <c r="F53" s="464"/>
      <c r="G53" s="464"/>
      <c r="H53" s="464"/>
      <c r="I53" s="464"/>
      <c r="J53" s="464"/>
      <c r="K53" s="464"/>
      <c r="L53" s="193"/>
      <c r="O53" s="125" t="s">
        <v>107</v>
      </c>
      <c r="P53" s="362">
        <f ca="1">NOW()</f>
        <v>44383.44200451389</v>
      </c>
    </row>
    <row r="54" spans="1:29" ht="18" customHeight="1">
      <c r="A54" s="123"/>
      <c r="B54" s="191"/>
      <c r="C54" s="193"/>
      <c r="D54" s="464" t="s">
        <v>4</v>
      </c>
      <c r="E54" s="464"/>
      <c r="F54" s="464"/>
      <c r="G54" s="464"/>
      <c r="H54" s="464"/>
      <c r="I54" s="464"/>
      <c r="J54" s="464"/>
      <c r="K54" s="464"/>
      <c r="L54" s="193"/>
      <c r="P54" s="125" t="s">
        <v>108</v>
      </c>
    </row>
    <row r="55" spans="1:29" ht="20.100000000000001" customHeight="1">
      <c r="A55" s="123"/>
      <c r="B55" s="538" t="s">
        <v>94</v>
      </c>
      <c r="C55" s="538"/>
      <c r="D55" s="194" t="s">
        <v>6</v>
      </c>
      <c r="E55" s="194" t="s">
        <v>7</v>
      </c>
      <c r="F55" s="194" t="s">
        <v>8</v>
      </c>
      <c r="G55" s="194" t="s">
        <v>9</v>
      </c>
      <c r="H55" s="194" t="s">
        <v>10</v>
      </c>
      <c r="I55" s="194" t="s">
        <v>11</v>
      </c>
      <c r="J55" s="163" t="s">
        <v>12</v>
      </c>
      <c r="K55" s="195" t="s">
        <v>13</v>
      </c>
      <c r="L55" s="311"/>
      <c r="N55" s="307"/>
      <c r="O55" s="307"/>
      <c r="P55" s="307"/>
      <c r="Q55" s="307"/>
      <c r="R55" s="307"/>
      <c r="S55" s="307"/>
      <c r="T55" s="307"/>
      <c r="U55" s="307"/>
    </row>
    <row r="56" spans="1:29" s="122" customFormat="1" ht="17.100000000000001" customHeight="1">
      <c r="A56" s="472"/>
      <c r="B56" s="452" t="s">
        <v>6</v>
      </c>
      <c r="C56" s="453"/>
      <c r="D56" s="429">
        <f>IFERROR(('Gross Financial Liabilities'!D104-'Gross Financial Liabilities'!D56)/ABS('Gross Financial Liabilities'!D56)*100,"-")</f>
        <v>15.886186812802251</v>
      </c>
      <c r="E56" s="429">
        <f>IFERROR(('Gross Financial Liabilities'!E104-'Gross Financial Liabilities'!E56)/ABS('Gross Financial Liabilities'!E56)*100,"-")</f>
        <v>225.08382866532028</v>
      </c>
      <c r="F56" s="429">
        <f>IFERROR(('Gross Financial Liabilities'!F104-'Gross Financial Liabilities'!F56)/ABS('Gross Financial Liabilities'!F56)*100,"-")</f>
        <v>15.352596563322631</v>
      </c>
      <c r="G56" s="429">
        <f>IFERROR(('Gross Financial Liabilities'!G104-'Gross Financial Liabilities'!G56)/ABS('Gross Financial Liabilities'!G56)*100,"-")</f>
        <v>-20.185459236805958</v>
      </c>
      <c r="H56" s="429">
        <f>IFERROR(('Gross Financial Liabilities'!H104-'Gross Financial Liabilities'!H56)/ABS('Gross Financial Liabilities'!H56)*100,"-")</f>
        <v>6.6882218450814355</v>
      </c>
      <c r="I56" s="429">
        <f>IFERROR(('Gross Financial Liabilities'!I104-'Gross Financial Liabilities'!I56)/ABS('Gross Financial Liabilities'!I56)*100,"-")</f>
        <v>17.159601549597486</v>
      </c>
      <c r="J56" s="429">
        <f>IFERROR(('Gross Financial Liabilities'!J104-'Gross Financial Liabilities'!J56)/ABS('Gross Financial Liabilities'!J56)*100,"-")</f>
        <v>30.304727328750381</v>
      </c>
      <c r="K56" s="429">
        <f>IFERROR(('Gross Financial Liabilities'!K104-'Gross Financial Liabilities'!K56)/ABS('Gross Financial Liabilities'!K56)*100,"-")</f>
        <v>33.042696623317013</v>
      </c>
      <c r="L56" s="166"/>
      <c r="M56" s="120"/>
      <c r="N56" s="314"/>
      <c r="O56" s="314"/>
      <c r="P56" s="314"/>
      <c r="Q56" s="314"/>
      <c r="R56" s="314"/>
      <c r="S56" s="314"/>
      <c r="T56" s="314"/>
      <c r="U56" s="314"/>
      <c r="V56" s="314"/>
      <c r="W56" s="314"/>
      <c r="X56" s="314"/>
      <c r="Y56" s="314"/>
      <c r="Z56" s="314"/>
      <c r="AA56" s="130"/>
      <c r="AB56" s="130"/>
      <c r="AC56" s="130"/>
    </row>
    <row r="57" spans="1:29" s="122" customFormat="1" ht="17.100000000000001" customHeight="1">
      <c r="A57" s="472"/>
      <c r="B57" s="452" t="s">
        <v>7</v>
      </c>
      <c r="C57" s="453"/>
      <c r="D57" s="304">
        <f>IFERROR(('Gross Financial Liabilities'!D105-'Gross Financial Liabilities'!D57)/ABS('Gross Financial Liabilities'!D57)*100,"-")</f>
        <v>271.48743399833074</v>
      </c>
      <c r="E57" s="168" t="str">
        <f>IFERROR(('Gross Financial Liabilities'!E105-'Gross Financial Liabilities'!E57)/ABS('Gross Financial Liabilities'!E57)*100,"-")</f>
        <v>-</v>
      </c>
      <c r="F57" s="304">
        <f>IFERROR(('Gross Financial Liabilities'!F105-'Gross Financial Liabilities'!F57)/ABS('Gross Financial Liabilities'!F57)*100,"-")</f>
        <v>-77.098435420353169</v>
      </c>
      <c r="G57" s="304">
        <f>IFERROR(('Gross Financial Liabilities'!G105-'Gross Financial Liabilities'!G57)/ABS('Gross Financial Liabilities'!G57)*100,"-")</f>
        <v>-24.583025848067987</v>
      </c>
      <c r="H57" s="429">
        <f>IFERROR(('Gross Financial Liabilities'!H105-'Gross Financial Liabilities'!H57)/ABS('Gross Financial Liabilities'!H57)*100,"-")</f>
        <v>-4.5062813225235612</v>
      </c>
      <c r="I57" s="304">
        <f>IFERROR(('Gross Financial Liabilities'!I105-'Gross Financial Liabilities'!I57)/ABS('Gross Financial Liabilities'!I57)*100,"-")</f>
        <v>0.27381657690370703</v>
      </c>
      <c r="J57" s="429">
        <f>IFERROR(('Gross Financial Liabilities'!J105-'Gross Financial Liabilities'!J57)/ABS('Gross Financial Liabilities'!J57)*100,"-")</f>
        <v>193.20650886152936</v>
      </c>
      <c r="K57" s="429">
        <f>IFERROR(('Gross Financial Liabilities'!K105-'Gross Financial Liabilities'!K57)/ABS('Gross Financial Liabilities'!K57)*100,"-")</f>
        <v>18.300510353858826</v>
      </c>
      <c r="L57" s="166"/>
      <c r="M57" s="120"/>
      <c r="N57" s="314"/>
      <c r="O57" s="314"/>
      <c r="P57" s="314"/>
      <c r="Q57" s="314"/>
      <c r="R57" s="314"/>
      <c r="S57" s="314"/>
      <c r="T57" s="314"/>
      <c r="U57" s="314"/>
      <c r="V57" s="314"/>
      <c r="W57" s="314"/>
      <c r="X57" s="314"/>
      <c r="Y57" s="314"/>
      <c r="Z57" s="314"/>
      <c r="AA57" s="130"/>
      <c r="AB57" s="130"/>
      <c r="AC57" s="130"/>
    </row>
    <row r="58" spans="1:29" s="122" customFormat="1" ht="17.100000000000001" customHeight="1">
      <c r="A58" s="472"/>
      <c r="B58" s="452" t="s">
        <v>8</v>
      </c>
      <c r="C58" s="453"/>
      <c r="D58" s="304">
        <f>IFERROR(('Gross Financial Liabilities'!D106-'Gross Financial Liabilities'!D58)/ABS('Gross Financial Liabilities'!D58)*100,"-")</f>
        <v>15.546839798214609</v>
      </c>
      <c r="E58" s="429">
        <f>IFERROR(('Gross Financial Liabilities'!E106-'Gross Financial Liabilities'!E58)/ABS('Gross Financial Liabilities'!E58)*100,"-")</f>
        <v>34.860263656654347</v>
      </c>
      <c r="F58" s="429">
        <f>IFERROR(('Gross Financial Liabilities'!F106-'Gross Financial Liabilities'!F58)/ABS('Gross Financial Liabilities'!F58)*100,"-")</f>
        <v>30.244083191195347</v>
      </c>
      <c r="G58" s="429">
        <f>IFERROR(('Gross Financial Liabilities'!G106-'Gross Financial Liabilities'!G58)/ABS('Gross Financial Liabilities'!G58)*100,"-")</f>
        <v>-4.1390966347057043</v>
      </c>
      <c r="H58" s="429">
        <f>IFERROR(('Gross Financial Liabilities'!H106-'Gross Financial Liabilities'!H58)/ABS('Gross Financial Liabilities'!H58)*100,"-")</f>
        <v>0.21374890878608838</v>
      </c>
      <c r="I58" s="429">
        <f>IFERROR(('Gross Financial Liabilities'!I106-'Gross Financial Liabilities'!I58)/ABS('Gross Financial Liabilities'!I58)*100,"-")</f>
        <v>-0.31167769007719809</v>
      </c>
      <c r="J58" s="429">
        <f>IFERROR(('Gross Financial Liabilities'!J106-'Gross Financial Liabilities'!J58)/ABS('Gross Financial Liabilities'!J58)*100,"-")</f>
        <v>9.5784222334149156</v>
      </c>
      <c r="K58" s="429">
        <f>IFERROR(('Gross Financial Liabilities'!K106-'Gross Financial Liabilities'!K58)/ABS('Gross Financial Liabilities'!K58)*100,"-")</f>
        <v>7.3776868822030552</v>
      </c>
      <c r="L58" s="166"/>
      <c r="M58" s="120"/>
      <c r="N58" s="314"/>
      <c r="O58" s="314"/>
      <c r="P58" s="314"/>
      <c r="Q58" s="314"/>
      <c r="R58" s="314"/>
      <c r="S58" s="314"/>
      <c r="T58" s="314"/>
      <c r="U58" s="314"/>
      <c r="V58" s="314"/>
      <c r="W58" s="314"/>
      <c r="X58" s="314"/>
      <c r="Y58" s="314"/>
      <c r="Z58" s="314"/>
      <c r="AA58" s="130"/>
      <c r="AB58" s="130"/>
      <c r="AC58" s="130"/>
    </row>
    <row r="59" spans="1:29" s="122" customFormat="1" ht="17.100000000000001" customHeight="1">
      <c r="A59" s="472"/>
      <c r="B59" s="452" t="s">
        <v>9</v>
      </c>
      <c r="C59" s="453"/>
      <c r="D59" s="304">
        <f>IFERROR(('Gross Financial Liabilities'!D107-'Gross Financial Liabilities'!D59)/ABS('Gross Financial Liabilities'!D59)*100,"-")</f>
        <v>8.5520160017779911</v>
      </c>
      <c r="E59" s="429">
        <f>IFERROR(('Gross Financial Liabilities'!E107-'Gross Financial Liabilities'!E59)/ABS('Gross Financial Liabilities'!E59)*100,"-")</f>
        <v>6.6384319143864143</v>
      </c>
      <c r="F59" s="429">
        <f>IFERROR(('Gross Financial Liabilities'!F107-'Gross Financial Liabilities'!F59)/ABS('Gross Financial Liabilities'!F59)*100,"-")</f>
        <v>-13.156860864391321</v>
      </c>
      <c r="G59" s="429">
        <f>IFERROR(('Gross Financial Liabilities'!G107-'Gross Financial Liabilities'!G59)/ABS('Gross Financial Liabilities'!G59)*100,"-")</f>
        <v>4.6217116830594724</v>
      </c>
      <c r="H59" s="429">
        <f>IFERROR(('Gross Financial Liabilities'!H107-'Gross Financial Liabilities'!H59)/ABS('Gross Financial Liabilities'!H59)*100,"-")</f>
        <v>10.491663331018295</v>
      </c>
      <c r="I59" s="429">
        <f>IFERROR(('Gross Financial Liabilities'!I107-'Gross Financial Liabilities'!I59)/ABS('Gross Financial Liabilities'!I59)*100,"-")</f>
        <v>6.9287236012192333</v>
      </c>
      <c r="J59" s="429">
        <f>IFERROR(('Gross Financial Liabilities'!J107-'Gross Financial Liabilities'!J59)/ABS('Gross Financial Liabilities'!J59)*100,"-")</f>
        <v>4.1637881353686534</v>
      </c>
      <c r="K59" s="429">
        <f>IFERROR(('Gross Financial Liabilities'!K107-'Gross Financial Liabilities'!K59)/ABS('Gross Financial Liabilities'!K59)*100,"-")</f>
        <v>1.8236037106956995E-2</v>
      </c>
      <c r="L59" s="166"/>
      <c r="M59" s="120"/>
      <c r="N59" s="314"/>
      <c r="O59" s="314"/>
      <c r="P59" s="314"/>
      <c r="Q59" s="314"/>
      <c r="R59" s="314"/>
      <c r="S59" s="314"/>
      <c r="T59" s="314"/>
      <c r="U59" s="314"/>
      <c r="V59" s="314"/>
      <c r="W59" s="314"/>
      <c r="X59" s="314"/>
      <c r="Y59" s="314"/>
      <c r="Z59" s="314"/>
      <c r="AA59" s="130"/>
      <c r="AB59" s="130"/>
      <c r="AC59" s="130"/>
    </row>
    <row r="60" spans="1:29" s="122" customFormat="1" ht="17.100000000000001" customHeight="1">
      <c r="A60" s="472"/>
      <c r="B60" s="452" t="s">
        <v>10</v>
      </c>
      <c r="C60" s="453"/>
      <c r="D60" s="158" t="str">
        <f>IFERROR(('Gross Financial Liabilities'!D108-'Gross Financial Liabilities'!D60)/ABS('Gross Financial Liabilities'!D60)*100,"-")</f>
        <v>-</v>
      </c>
      <c r="E60" s="429">
        <f>IFERROR(('Gross Financial Liabilities'!E108-'Gross Financial Liabilities'!E60)/ABS('Gross Financial Liabilities'!E60)*100,"-")</f>
        <v>-1.2673382761819088</v>
      </c>
      <c r="F60" s="429">
        <f>IFERROR(('Gross Financial Liabilities'!F108-'Gross Financial Liabilities'!F60)/ABS('Gross Financial Liabilities'!F60)*100,"-")</f>
        <v>13.713841620801759</v>
      </c>
      <c r="G60" s="429">
        <f>IFERROR(('Gross Financial Liabilities'!G108-'Gross Financial Liabilities'!G60)/ABS('Gross Financial Liabilities'!G60)*100,"-")</f>
        <v>3.2013914322631623</v>
      </c>
      <c r="H60" s="429">
        <f>IFERROR(('Gross Financial Liabilities'!H108-'Gross Financial Liabilities'!H60)/ABS('Gross Financial Liabilities'!H60)*100,"-")</f>
        <v>11.776881214343129</v>
      </c>
      <c r="I60" s="429" t="str">
        <f>IFERROR(('Gross Financial Liabilities'!I108-'Gross Financial Liabilities'!I60)/ABS('Gross Financial Liabilities'!I60)*100,"-")</f>
        <v>-</v>
      </c>
      <c r="J60" s="429">
        <f>IFERROR(('Gross Financial Liabilities'!J108-'Gross Financial Liabilities'!J60)/ABS('Gross Financial Liabilities'!J60)*100,"-")</f>
        <v>12.535318254323686</v>
      </c>
      <c r="K60" s="429">
        <f>IFERROR(('Gross Financial Liabilities'!K108-'Gross Financial Liabilities'!K60)/ABS('Gross Financial Liabilities'!K60)*100,"-")</f>
        <v>7.8957873731036496</v>
      </c>
      <c r="L60" s="166"/>
      <c r="M60" s="309"/>
      <c r="N60" s="314"/>
      <c r="O60" s="314"/>
      <c r="P60" s="314"/>
      <c r="Q60" s="314"/>
      <c r="R60" s="314"/>
      <c r="S60" s="314"/>
      <c r="T60" s="314"/>
      <c r="U60" s="314"/>
      <c r="V60" s="314"/>
      <c r="W60" s="314"/>
      <c r="X60" s="314"/>
      <c r="Y60" s="314"/>
      <c r="Z60" s="314"/>
      <c r="AA60" s="130"/>
      <c r="AB60" s="130"/>
      <c r="AC60" s="130"/>
    </row>
    <row r="61" spans="1:29" s="122" customFormat="1" ht="17.100000000000001" customHeight="1">
      <c r="A61" s="472"/>
      <c r="B61" s="452" t="s">
        <v>11</v>
      </c>
      <c r="C61" s="453"/>
      <c r="D61" s="304" t="str">
        <f>IFERROR(('Gross Financial Liabilities'!D109-'Gross Financial Liabilities'!D61)/ABS('Gross Financial Liabilities'!D61)*100,"-")</f>
        <v>-</v>
      </c>
      <c r="E61" s="429">
        <f>IFERROR(('Gross Financial Liabilities'!E109-'Gross Financial Liabilities'!E61)/ABS('Gross Financial Liabilities'!E61)*100,"-")</f>
        <v>24.810999226476802</v>
      </c>
      <c r="F61" s="429">
        <f>IFERROR(('Gross Financial Liabilities'!F109-'Gross Financial Liabilities'!F61)/ABS('Gross Financial Liabilities'!F61)*100,"-")</f>
        <v>7.2478656940454815</v>
      </c>
      <c r="G61" s="429">
        <f>IFERROR(('Gross Financial Liabilities'!G109-'Gross Financial Liabilities'!G61)/ABS('Gross Financial Liabilities'!G61)*100,"-")</f>
        <v>15.39914877536113</v>
      </c>
      <c r="H61" s="429">
        <f>IFERROR(('Gross Financial Liabilities'!H109-'Gross Financial Liabilities'!H61)/ABS('Gross Financial Liabilities'!H61)*100,"-")</f>
        <v>5.2013177484211948</v>
      </c>
      <c r="I61" s="429" t="str">
        <f>IFERROR(('Gross Financial Liabilities'!I109-'Gross Financial Liabilities'!I61)/ABS('Gross Financial Liabilities'!I61)*100,"-")</f>
        <v>-</v>
      </c>
      <c r="J61" s="429">
        <f>IFERROR(('Gross Financial Liabilities'!J109-'Gross Financial Liabilities'!J61)/ABS('Gross Financial Liabilities'!J61)*100,"-")</f>
        <v>11.408225656130226</v>
      </c>
      <c r="K61" s="429" t="str">
        <f>IFERROR(('Gross Financial Liabilities'!K109-'Gross Financial Liabilities'!K61)/ABS('Gross Financial Liabilities'!K61)*100,"-")</f>
        <v>-</v>
      </c>
      <c r="L61" s="166"/>
      <c r="M61" s="120"/>
      <c r="N61" s="314"/>
      <c r="O61" s="314"/>
      <c r="P61" s="314"/>
      <c r="Q61" s="314"/>
      <c r="R61" s="314"/>
      <c r="S61" s="314"/>
      <c r="T61" s="314"/>
      <c r="U61" s="314"/>
      <c r="V61" s="314"/>
      <c r="W61" s="314"/>
      <c r="X61" s="314"/>
      <c r="Y61" s="314"/>
      <c r="Z61" s="314"/>
      <c r="AA61" s="130"/>
      <c r="AB61" s="130"/>
      <c r="AC61" s="130"/>
    </row>
    <row r="62" spans="1:29" s="122" customFormat="1" ht="17.100000000000001" customHeight="1">
      <c r="A62" s="472"/>
      <c r="B62" s="452" t="s">
        <v>13</v>
      </c>
      <c r="C62" s="453"/>
      <c r="D62" s="304">
        <f>IFERROR(('Gross Financial Liabilities'!D110-'Gross Financial Liabilities'!D62)/ABS('Gross Financial Liabilities'!D62)*100,"-")</f>
        <v>29.168540372336722</v>
      </c>
      <c r="E62" s="429">
        <f>IFERROR(('Gross Financial Liabilities'!E110-'Gross Financial Liabilities'!E62)/ABS('Gross Financial Liabilities'!E62)*100,"-")</f>
        <v>-5.0933688198162894</v>
      </c>
      <c r="F62" s="429">
        <f>IFERROR(('Gross Financial Liabilities'!F110-'Gross Financial Liabilities'!F62)/ABS('Gross Financial Liabilities'!F62)*100,"-")</f>
        <v>-17.778948741262116</v>
      </c>
      <c r="G62" s="429">
        <f>IFERROR(('Gross Financial Liabilities'!G110-'Gross Financial Liabilities'!G62)/ABS('Gross Financial Liabilities'!G62)*100,"-")</f>
        <v>-2.30220551606955</v>
      </c>
      <c r="H62" s="429">
        <f>IFERROR(('Gross Financial Liabilities'!H110-'Gross Financial Liabilities'!H62)/ABS('Gross Financial Liabilities'!H62)*100,"-")</f>
        <v>0.2745703258120098</v>
      </c>
      <c r="I62" s="429" t="str">
        <f>IFERROR(('Gross Financial Liabilities'!I110-'Gross Financial Liabilities'!I62)/ABS('Gross Financial Liabilities'!I62)*100,"-")</f>
        <v>-</v>
      </c>
      <c r="J62" s="429">
        <f>IFERROR(('Gross Financial Liabilities'!J110-'Gross Financial Liabilities'!J62)/ABS('Gross Financial Liabilities'!J62)*100,"-")</f>
        <v>2.2315713867139113</v>
      </c>
      <c r="K62" s="168" t="str">
        <f>IFERROR(('Gross Financial Liabilities'!K110-'Gross Financial Liabilities'!K62)/ABS('Gross Financial Liabilities'!K62)*100,"-")</f>
        <v>-</v>
      </c>
      <c r="L62" s="166"/>
      <c r="M62" s="120"/>
      <c r="N62" s="314"/>
      <c r="O62" s="314"/>
      <c r="P62" s="314"/>
      <c r="Q62" s="314"/>
      <c r="R62" s="314"/>
      <c r="S62" s="314"/>
      <c r="T62" s="314"/>
      <c r="U62" s="314"/>
      <c r="V62" s="314"/>
      <c r="W62" s="314"/>
      <c r="X62" s="314"/>
      <c r="Y62" s="314"/>
      <c r="Z62" s="314"/>
      <c r="AA62" s="130"/>
      <c r="AB62" s="130"/>
      <c r="AC62" s="130"/>
    </row>
    <row r="63" spans="1:29" s="122" customFormat="1" ht="17.100000000000001" customHeight="1">
      <c r="A63" s="133"/>
      <c r="B63" s="452" t="s">
        <v>16</v>
      </c>
      <c r="C63" s="453"/>
      <c r="D63" s="305">
        <f>IFERROR(('Gross Financial Liabilities'!D111-'Gross Financial Liabilities'!D63)/ABS('Gross Financial Liabilities'!D63)*100,"-")</f>
        <v>30.815361852013829</v>
      </c>
      <c r="E63" s="305">
        <f>IFERROR(('Gross Financial Liabilities'!E111-'Gross Financial Liabilities'!E63)/ABS('Gross Financial Liabilities'!E63)*100,"-")</f>
        <v>42.760640583750565</v>
      </c>
      <c r="F63" s="305">
        <f>IFERROR(('Gross Financial Liabilities'!F111-'Gross Financial Liabilities'!F63)/ABS('Gross Financial Liabilities'!F63)*100,"-")</f>
        <v>6.3729280005422249</v>
      </c>
      <c r="G63" s="305">
        <f>IFERROR(('Gross Financial Liabilities'!G111-'Gross Financial Liabilities'!G63)/ABS('Gross Financial Liabilities'!G63)*100,"-")</f>
        <v>7.506930742183485</v>
      </c>
      <c r="H63" s="305">
        <f>IFERROR(('Gross Financial Liabilities'!H111-'Gross Financial Liabilities'!H63)/ABS('Gross Financial Liabilities'!H63)*100,"-")</f>
        <v>1.9462423379596496</v>
      </c>
      <c r="I63" s="305">
        <f>IFERROR(('Gross Financial Liabilities'!I111-'Gross Financial Liabilities'!I63)/ABS('Gross Financial Liabilities'!I63)*100,"-")</f>
        <v>3.1038494797925198</v>
      </c>
      <c r="J63" s="134">
        <f>IFERROR(('Gross Financial Liabilities'!J111-'Gross Financial Liabilities'!J63)/ABS('Gross Financial Liabilities'!J63)*100,"-")</f>
        <v>11.073321323818144</v>
      </c>
      <c r="K63" s="134">
        <f>IFERROR(('Gross Financial Liabilities'!K111-'Gross Financial Liabilities'!K63)/ABS('Gross Financial Liabilities'!K63)*100,"-")</f>
        <v>12.059696711347307</v>
      </c>
      <c r="L63" s="166"/>
      <c r="M63" s="120"/>
      <c r="N63" s="314"/>
      <c r="O63" s="314"/>
      <c r="P63" s="314"/>
      <c r="Q63" s="314"/>
      <c r="R63" s="314"/>
      <c r="S63" s="314"/>
      <c r="T63" s="314"/>
      <c r="U63" s="314"/>
      <c r="V63" s="314"/>
      <c r="W63" s="314"/>
      <c r="X63" s="314"/>
      <c r="Y63" s="314"/>
      <c r="Z63" s="314"/>
      <c r="AA63" s="130"/>
      <c r="AB63" s="130"/>
      <c r="AC63" s="130"/>
    </row>
    <row r="64" spans="1:29" s="122" customFormat="1" ht="17.100000000000001" customHeight="1">
      <c r="A64" s="133"/>
      <c r="B64" s="268"/>
      <c r="C64" s="268"/>
      <c r="D64" s="312"/>
      <c r="E64" s="312"/>
      <c r="F64" s="312"/>
      <c r="G64" s="312"/>
      <c r="H64" s="312"/>
      <c r="I64" s="312"/>
      <c r="J64" s="313"/>
      <c r="K64" s="313"/>
      <c r="L64" s="166"/>
      <c r="M64" s="120"/>
      <c r="N64" s="314"/>
      <c r="O64" s="314"/>
      <c r="P64" s="314"/>
      <c r="Q64" s="314"/>
      <c r="R64" s="314"/>
      <c r="S64" s="314"/>
      <c r="T64" s="314"/>
      <c r="U64" s="314"/>
      <c r="V64" s="314"/>
      <c r="W64" s="314"/>
      <c r="X64" s="314"/>
      <c r="Y64" s="314"/>
      <c r="Z64" s="314"/>
      <c r="AA64" s="130"/>
      <c r="AB64" s="130"/>
      <c r="AC64" s="130"/>
    </row>
    <row r="65" spans="1:29" s="157" customFormat="1" ht="14.1" customHeight="1">
      <c r="A65" s="431"/>
      <c r="B65" s="310"/>
      <c r="C65" s="152"/>
      <c r="D65" s="153"/>
      <c r="E65" s="153"/>
      <c r="F65" s="153"/>
      <c r="G65" s="153"/>
      <c r="H65" s="153"/>
      <c r="I65" s="153"/>
      <c r="J65" s="153"/>
      <c r="K65" s="153"/>
      <c r="L65" s="153"/>
      <c r="N65" s="139"/>
      <c r="O65" s="306"/>
      <c r="P65" s="306"/>
      <c r="Q65" s="306"/>
      <c r="R65" s="306"/>
      <c r="S65" s="306"/>
      <c r="T65" s="306"/>
      <c r="U65" s="306"/>
      <c r="W65" s="156"/>
      <c r="X65" s="156"/>
      <c r="Y65" s="156"/>
      <c r="Z65" s="156"/>
      <c r="AA65" s="156"/>
      <c r="AB65" s="156"/>
      <c r="AC65" s="156"/>
    </row>
    <row r="66" spans="1:29" s="212" customFormat="1" ht="14.1" customHeight="1">
      <c r="A66" s="177"/>
      <c r="B66" s="178" t="s">
        <v>25</v>
      </c>
      <c r="C66" s="179" t="s">
        <v>26</v>
      </c>
      <c r="D66" s="177" t="s">
        <v>27</v>
      </c>
      <c r="F66" s="177"/>
      <c r="G66" s="177" t="s">
        <v>28</v>
      </c>
      <c r="H66" s="177"/>
      <c r="I66" s="177" t="s">
        <v>29</v>
      </c>
      <c r="J66" s="177"/>
      <c r="K66" s="177"/>
      <c r="L66" s="177"/>
    </row>
    <row r="67" spans="1:29" s="212" customFormat="1" ht="14.1" customHeight="1">
      <c r="A67" s="177"/>
      <c r="B67" s="178" t="s">
        <v>30</v>
      </c>
      <c r="C67" s="179" t="s">
        <v>122</v>
      </c>
      <c r="D67" s="177" t="s">
        <v>32</v>
      </c>
      <c r="F67" s="177"/>
      <c r="G67" s="177" t="s">
        <v>33</v>
      </c>
      <c r="H67" s="177"/>
      <c r="I67" s="177" t="s">
        <v>34</v>
      </c>
      <c r="J67" s="177"/>
      <c r="K67" s="177"/>
      <c r="L67" s="177"/>
    </row>
    <row r="68" spans="1:29" s="212" customFormat="1" ht="14.1" customHeight="1">
      <c r="A68" s="177"/>
      <c r="B68" s="180" t="s">
        <v>35</v>
      </c>
      <c r="C68" s="179" t="s">
        <v>36</v>
      </c>
      <c r="D68" s="177" t="s">
        <v>37</v>
      </c>
      <c r="F68" s="177"/>
      <c r="G68" s="177" t="s">
        <v>38</v>
      </c>
      <c r="I68" s="177"/>
      <c r="J68" s="177"/>
      <c r="K68" s="177"/>
      <c r="L68" s="177"/>
    </row>
    <row r="69" spans="1:29" s="212" customFormat="1" ht="14.1" customHeight="1">
      <c r="A69" s="177"/>
      <c r="B69" s="296"/>
      <c r="C69" s="179" t="s">
        <v>39</v>
      </c>
      <c r="D69" s="177"/>
      <c r="E69" s="177"/>
      <c r="F69" s="177"/>
      <c r="G69" s="177"/>
      <c r="H69" s="177"/>
      <c r="I69" s="177"/>
      <c r="J69" s="177"/>
      <c r="K69" s="177"/>
      <c r="L69" s="177"/>
    </row>
    <row r="70" spans="1:29" s="212" customFormat="1" ht="14.1" customHeight="1">
      <c r="A70" s="177"/>
      <c r="B70" s="182" t="s">
        <v>40</v>
      </c>
      <c r="C70" s="179" t="s">
        <v>41</v>
      </c>
      <c r="D70" s="177"/>
      <c r="E70" s="177"/>
      <c r="F70" s="177"/>
      <c r="G70" s="297"/>
      <c r="H70" s="177"/>
      <c r="I70" s="177"/>
      <c r="J70" s="177"/>
      <c r="K70" s="177"/>
      <c r="L70" s="177"/>
    </row>
    <row r="71" spans="1:29" s="212" customFormat="1" ht="14.1" customHeight="1">
      <c r="A71" s="177"/>
      <c r="B71" s="180" t="s">
        <v>42</v>
      </c>
      <c r="C71" s="179" t="s">
        <v>43</v>
      </c>
      <c r="D71" s="177"/>
      <c r="E71" s="177"/>
      <c r="F71" s="177"/>
      <c r="G71" s="297"/>
      <c r="H71" s="177"/>
      <c r="I71" s="177"/>
      <c r="J71" s="177"/>
      <c r="K71" s="177"/>
      <c r="L71" s="177"/>
    </row>
    <row r="72" spans="1:29" s="212" customFormat="1" ht="14.1" customHeight="1">
      <c r="A72" s="177"/>
      <c r="B72" s="474" t="s">
        <v>44</v>
      </c>
      <c r="C72" s="474"/>
      <c r="D72" s="474"/>
      <c r="E72" s="474"/>
      <c r="F72" s="474"/>
      <c r="G72" s="474"/>
      <c r="H72" s="474"/>
      <c r="I72" s="474"/>
      <c r="J72" s="474"/>
      <c r="K72" s="474"/>
      <c r="L72" s="177"/>
    </row>
    <row r="73" spans="1:29" s="212" customFormat="1" ht="14.1" customHeight="1">
      <c r="A73" s="177"/>
      <c r="B73" s="539" t="s">
        <v>123</v>
      </c>
      <c r="C73" s="539"/>
      <c r="D73" s="539"/>
      <c r="E73" s="539"/>
      <c r="F73" s="539"/>
      <c r="G73" s="539"/>
      <c r="H73" s="539"/>
      <c r="I73" s="539"/>
      <c r="J73" s="539"/>
      <c r="K73" s="539"/>
      <c r="L73" s="433"/>
    </row>
    <row r="74" spans="1:29" s="212" customFormat="1" ht="14.1" customHeight="1">
      <c r="A74" s="177"/>
      <c r="B74" s="539"/>
      <c r="C74" s="539"/>
      <c r="D74" s="539"/>
      <c r="E74" s="539"/>
      <c r="F74" s="539"/>
      <c r="G74" s="539"/>
      <c r="H74" s="539"/>
      <c r="I74" s="539"/>
      <c r="J74" s="539"/>
      <c r="K74" s="539"/>
      <c r="L74" s="177"/>
    </row>
    <row r="75" spans="1:29" s="123" customFormat="1"/>
  </sheetData>
  <mergeCells count="62">
    <mergeCell ref="B51:C51"/>
    <mergeCell ref="B72:K72"/>
    <mergeCell ref="B73:K74"/>
    <mergeCell ref="B39:C39"/>
    <mergeCell ref="D41:K41"/>
    <mergeCell ref="D42:K42"/>
    <mergeCell ref="B43:C43"/>
    <mergeCell ref="B63:C63"/>
    <mergeCell ref="B62:C62"/>
    <mergeCell ref="B55:C55"/>
    <mergeCell ref="D54:K54"/>
    <mergeCell ref="D53:K53"/>
    <mergeCell ref="A44:A50"/>
    <mergeCell ref="B44:C44"/>
    <mergeCell ref="B45:C45"/>
    <mergeCell ref="B46:C46"/>
    <mergeCell ref="B47:C47"/>
    <mergeCell ref="B48:C48"/>
    <mergeCell ref="B49:C49"/>
    <mergeCell ref="B50:C50"/>
    <mergeCell ref="B31:C31"/>
    <mergeCell ref="A32:A38"/>
    <mergeCell ref="B32:C32"/>
    <mergeCell ref="B33:C33"/>
    <mergeCell ref="B34:C34"/>
    <mergeCell ref="B35:C35"/>
    <mergeCell ref="B36:C36"/>
    <mergeCell ref="B37:C37"/>
    <mergeCell ref="B38:C38"/>
    <mergeCell ref="D30:K30"/>
    <mergeCell ref="B14:C14"/>
    <mergeCell ref="B15:C15"/>
    <mergeCell ref="D17:K17"/>
    <mergeCell ref="D18:K18"/>
    <mergeCell ref="B19:C19"/>
    <mergeCell ref="B24:C24"/>
    <mergeCell ref="B25:C25"/>
    <mergeCell ref="B26:C26"/>
    <mergeCell ref="B27:C27"/>
    <mergeCell ref="D29:K29"/>
    <mergeCell ref="A20:A26"/>
    <mergeCell ref="B20:C20"/>
    <mergeCell ref="B21:C21"/>
    <mergeCell ref="B22:C22"/>
    <mergeCell ref="B23:C23"/>
    <mergeCell ref="D5:K5"/>
    <mergeCell ref="D6:K6"/>
    <mergeCell ref="B7:C7"/>
    <mergeCell ref="A8:A14"/>
    <mergeCell ref="B8:C8"/>
    <mergeCell ref="B9:C9"/>
    <mergeCell ref="B10:C10"/>
    <mergeCell ref="B11:C11"/>
    <mergeCell ref="B12:C12"/>
    <mergeCell ref="B13:C13"/>
    <mergeCell ref="A56:A62"/>
    <mergeCell ref="B61:C61"/>
    <mergeCell ref="B60:C60"/>
    <mergeCell ref="B59:C59"/>
    <mergeCell ref="B58:C58"/>
    <mergeCell ref="B57:C57"/>
    <mergeCell ref="B56:C56"/>
  </mergeCells>
  <conditionalFormatting sqref="K28:L28 D28:I28 D16:I16 K16:L16 L8:L15 L17">
    <cfRule type="cellIs" dxfId="625" priority="35" operator="equal">
      <formula>0</formula>
    </cfRule>
    <cfRule type="cellIs" dxfId="624" priority="36" operator="between">
      <formula>0.0000000000000000001</formula>
      <formula>0.499999999999999</formula>
    </cfRule>
  </conditionalFormatting>
  <conditionalFormatting sqref="K40:L40 D40:I40">
    <cfRule type="cellIs" dxfId="623" priority="39" operator="equal">
      <formula>0</formula>
    </cfRule>
    <cfRule type="cellIs" dxfId="622" priority="40" operator="between">
      <formula>0.0000000000000000001</formula>
      <formula>0.499999999999999</formula>
    </cfRule>
  </conditionalFormatting>
  <conditionalFormatting sqref="J40">
    <cfRule type="cellIs" dxfId="621" priority="37" operator="equal">
      <formula>0</formula>
    </cfRule>
    <cfRule type="cellIs" dxfId="620" priority="38" operator="between">
      <formula>0.0000000000000000001</formula>
      <formula>0.499999999999999</formula>
    </cfRule>
  </conditionalFormatting>
  <conditionalFormatting sqref="L20:L27">
    <cfRule type="cellIs" dxfId="619" priority="31" operator="equal">
      <formula>0</formula>
    </cfRule>
    <cfRule type="cellIs" dxfId="618" priority="32" operator="between">
      <formula>0.0000000000000000001</formula>
      <formula>0.499999999999999</formula>
    </cfRule>
  </conditionalFormatting>
  <conditionalFormatting sqref="J16 J28">
    <cfRule type="cellIs" dxfId="617" priority="33" operator="equal">
      <formula>0</formula>
    </cfRule>
    <cfRule type="cellIs" dxfId="616" priority="34" operator="between">
      <formula>0.0000000000000000001</formula>
      <formula>0.499999999999999</formula>
    </cfRule>
  </conditionalFormatting>
  <conditionalFormatting sqref="K65:L65 L44:L64">
    <cfRule type="cellIs" dxfId="615" priority="29" operator="equal">
      <formula>0</formula>
    </cfRule>
    <cfRule type="cellIs" dxfId="614" priority="30" operator="between">
      <formula>0.0000000000000000001</formula>
      <formula>0.499999999999999</formula>
    </cfRule>
  </conditionalFormatting>
  <conditionalFormatting sqref="J65">
    <cfRule type="cellIs" dxfId="613" priority="25" operator="equal">
      <formula>0</formula>
    </cfRule>
    <cfRule type="cellIs" dxfId="612" priority="26" operator="between">
      <formula>0.0000000000000000001</formula>
      <formula>0.499999999999999</formula>
    </cfRule>
  </conditionalFormatting>
  <conditionalFormatting sqref="D65:I65">
    <cfRule type="cellIs" dxfId="611" priority="27" operator="equal">
      <formula>0</formula>
    </cfRule>
    <cfRule type="cellIs" dxfId="610" priority="28" operator="between">
      <formula>0.0000000000000000001</formula>
      <formula>0.499999999999999</formula>
    </cfRule>
  </conditionalFormatting>
  <conditionalFormatting sqref="D20:K20 D22:K25 D21 F21:K21 D27:K27 D26:J26">
    <cfRule type="cellIs" dxfId="609" priority="24" operator="between">
      <formula>0.00000000000001</formula>
      <formula>0.0499999999999999</formula>
    </cfRule>
  </conditionalFormatting>
  <conditionalFormatting sqref="H20:I20">
    <cfRule type="cellIs" dxfId="608" priority="23" operator="equal">
      <formula>0</formula>
    </cfRule>
  </conditionalFormatting>
  <conditionalFormatting sqref="H24:I25">
    <cfRule type="cellIs" dxfId="607" priority="22" operator="equal">
      <formula>0</formula>
    </cfRule>
  </conditionalFormatting>
  <conditionalFormatting sqref="I26">
    <cfRule type="cellIs" dxfId="606" priority="21" operator="equal">
      <formula>0</formula>
    </cfRule>
  </conditionalFormatting>
  <conditionalFormatting sqref="K25">
    <cfRule type="cellIs" dxfId="605" priority="20" operator="equal">
      <formula>0</formula>
    </cfRule>
  </conditionalFormatting>
  <conditionalFormatting sqref="D32:K32 D34:K37 D33 F33:K33 D39:K39 D38:J38">
    <cfRule type="cellIs" dxfId="604" priority="19" operator="between">
      <formula>0.00000000000001</formula>
      <formula>0.0499999999999999</formula>
    </cfRule>
  </conditionalFormatting>
  <conditionalFormatting sqref="H32:I32">
    <cfRule type="cellIs" dxfId="603" priority="18" operator="equal">
      <formula>0</formula>
    </cfRule>
  </conditionalFormatting>
  <conditionalFormatting sqref="H36:I37">
    <cfRule type="cellIs" dxfId="602" priority="17" operator="equal">
      <formula>0</formula>
    </cfRule>
  </conditionalFormatting>
  <conditionalFormatting sqref="I38">
    <cfRule type="cellIs" dxfId="601" priority="16" operator="equal">
      <formula>0</formula>
    </cfRule>
  </conditionalFormatting>
  <conditionalFormatting sqref="K37">
    <cfRule type="cellIs" dxfId="600" priority="15" operator="equal">
      <formula>0</formula>
    </cfRule>
  </conditionalFormatting>
  <conditionalFormatting sqref="D44:K44 D46:K49 D45 F45:K45 D50:J50 D51:K64">
    <cfRule type="cellIs" dxfId="599" priority="14" operator="between">
      <formula>0.00000000000001</formula>
      <formula>0.0499999999999999</formula>
    </cfRule>
  </conditionalFormatting>
  <conditionalFormatting sqref="H44:I44">
    <cfRule type="cellIs" dxfId="598" priority="13" operator="equal">
      <formula>0</formula>
    </cfRule>
  </conditionalFormatting>
  <conditionalFormatting sqref="H48:I49">
    <cfRule type="cellIs" dxfId="597" priority="12" operator="equal">
      <formula>0</formula>
    </cfRule>
  </conditionalFormatting>
  <conditionalFormatting sqref="I50">
    <cfRule type="cellIs" dxfId="596" priority="11" operator="equal">
      <formula>0</formula>
    </cfRule>
  </conditionalFormatting>
  <conditionalFormatting sqref="K49">
    <cfRule type="cellIs" dxfId="595" priority="10" operator="equal">
      <formula>0</formula>
    </cfRule>
  </conditionalFormatting>
  <conditionalFormatting sqref="D8:K8 D10:K13 D9 F9:K9 D15:K15 D14:J14">
    <cfRule type="cellIs" dxfId="594" priority="9" operator="between">
      <formula>0.00000000001</formula>
      <formula>0.049999999999</formula>
    </cfRule>
  </conditionalFormatting>
  <conditionalFormatting sqref="K52:L52 D52:I52">
    <cfRule type="cellIs" dxfId="593" priority="7" operator="equal">
      <formula>0</formula>
    </cfRule>
    <cfRule type="cellIs" dxfId="592" priority="8" operator="between">
      <formula>0.0000000000000000001</formula>
      <formula>0.499999999999999</formula>
    </cfRule>
  </conditionalFormatting>
  <conditionalFormatting sqref="J52">
    <cfRule type="cellIs" dxfId="591" priority="5" operator="equal">
      <formula>0</formula>
    </cfRule>
    <cfRule type="cellIs" dxfId="590" priority="6" operator="between">
      <formula>0.0000000000000000001</formula>
      <formula>0.499999999999999</formula>
    </cfRule>
  </conditionalFormatting>
  <conditionalFormatting sqref="H56:I56">
    <cfRule type="cellIs" dxfId="589" priority="4" operator="equal">
      <formula>0</formula>
    </cfRule>
  </conditionalFormatting>
  <conditionalFormatting sqref="H60:I61">
    <cfRule type="cellIs" dxfId="588" priority="3" operator="equal">
      <formula>0</formula>
    </cfRule>
  </conditionalFormatting>
  <conditionalFormatting sqref="I62">
    <cfRule type="cellIs" dxfId="587" priority="2" operator="equal">
      <formula>0</formula>
    </cfRule>
  </conditionalFormatting>
  <conditionalFormatting sqref="K61">
    <cfRule type="cellIs" dxfId="586" priority="1" operator="equal">
      <formula>0</formula>
    </cfRule>
  </conditionalFormatting>
  <pageMargins left="0.7" right="0.7" top="0.75" bottom="0.75" header="0.3" footer="0.3"/>
  <pageSetup paperSize="9" scale="51" orientation="portrait" horizontalDpi="0" verticalDpi="0"/>
  <colBreaks count="1" manualBreakCount="1">
    <brk id="12" max="8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C124"/>
  <sheetViews>
    <sheetView showGridLines="0" workbookViewId="0">
      <selection activeCell="I14" sqref="I14"/>
    </sheetView>
  </sheetViews>
  <sheetFormatPr defaultColWidth="9.125" defaultRowHeight="15"/>
  <cols>
    <col min="1" max="1" width="2.625" style="125" customWidth="1"/>
    <col min="2" max="2" width="2.125" style="125" customWidth="1"/>
    <col min="3" max="3" width="25.875" style="125" customWidth="1"/>
    <col min="4" max="9" width="20.875" style="125" customWidth="1"/>
    <col min="10" max="10" width="3.125" style="123" customWidth="1"/>
    <col min="11" max="11" width="9.125" style="125"/>
    <col min="12" max="12" width="9.125" style="125" bestFit="1" customWidth="1"/>
    <col min="13" max="13" width="16.625" style="125" bestFit="1" customWidth="1"/>
    <col min="14" max="14" width="9.625" style="125" bestFit="1" customWidth="1"/>
    <col min="15" max="15" width="9.125" style="125" bestFit="1" customWidth="1"/>
    <col min="16" max="16" width="9.625" style="125" bestFit="1" customWidth="1"/>
    <col min="17" max="18" width="9.125" style="125" bestFit="1" customWidth="1"/>
    <col min="19" max="16384" width="9.125" style="125"/>
  </cols>
  <sheetData>
    <row r="1" spans="1:24" s="114" customFormat="1" ht="20.25">
      <c r="A1" s="318"/>
      <c r="B1" s="112" t="s">
        <v>127</v>
      </c>
      <c r="C1" s="319"/>
      <c r="D1" s="318"/>
      <c r="E1" s="318"/>
      <c r="F1" s="318"/>
      <c r="G1" s="318"/>
      <c r="H1" s="318"/>
      <c r="I1" s="318"/>
      <c r="J1" s="111"/>
    </row>
    <row r="2" spans="1:24" s="114" customFormat="1" ht="18">
      <c r="A2" s="318"/>
      <c r="B2" s="186" t="s">
        <v>128</v>
      </c>
      <c r="C2" s="321"/>
      <c r="D2" s="318"/>
      <c r="E2" s="318"/>
      <c r="F2" s="318"/>
      <c r="G2" s="318"/>
      <c r="H2" s="318"/>
      <c r="I2" s="318"/>
      <c r="J2" s="111"/>
    </row>
    <row r="3" spans="1:24" s="185" customFormat="1" ht="18">
      <c r="A3" s="184"/>
      <c r="B3" s="187" t="s">
        <v>1</v>
      </c>
      <c r="C3" s="187"/>
      <c r="D3" s="111"/>
      <c r="E3" s="111"/>
      <c r="F3" s="111"/>
      <c r="G3" s="111"/>
      <c r="H3" s="111"/>
      <c r="I3" s="111"/>
      <c r="J3" s="184"/>
    </row>
    <row r="4" spans="1:24" s="114" customFormat="1" ht="18">
      <c r="A4" s="322"/>
      <c r="B4" s="323"/>
      <c r="C4" s="324"/>
      <c r="D4" s="318"/>
      <c r="E4" s="318"/>
      <c r="F4" s="318"/>
      <c r="G4" s="318"/>
      <c r="H4" s="318"/>
      <c r="I4" s="318"/>
      <c r="J4" s="111"/>
    </row>
    <row r="5" spans="1:24" s="122" customFormat="1" ht="17.100000000000001" customHeight="1">
      <c r="A5" s="325"/>
      <c r="B5" s="191"/>
      <c r="C5" s="162"/>
      <c r="D5" s="464" t="s">
        <v>117</v>
      </c>
      <c r="E5" s="464"/>
      <c r="F5" s="464"/>
      <c r="G5" s="464"/>
      <c r="H5" s="464"/>
      <c r="I5" s="464"/>
      <c r="J5" s="120"/>
      <c r="L5" s="122" t="s">
        <v>107</v>
      </c>
      <c r="M5" s="412">
        <f ca="1">NOW()</f>
        <v>44383.44200451389</v>
      </c>
    </row>
    <row r="6" spans="1:24" s="122" customFormat="1" ht="17.100000000000001" customHeight="1">
      <c r="A6" s="325"/>
      <c r="B6" s="191"/>
      <c r="C6" s="193"/>
      <c r="D6" s="464" t="s">
        <v>4</v>
      </c>
      <c r="E6" s="464"/>
      <c r="F6" s="464"/>
      <c r="G6" s="464"/>
      <c r="H6" s="464"/>
      <c r="I6" s="464"/>
      <c r="J6" s="120"/>
      <c r="M6" s="122" t="s">
        <v>108</v>
      </c>
    </row>
    <row r="7" spans="1:24" s="122" customFormat="1" ht="20.100000000000001" customHeight="1">
      <c r="A7" s="301"/>
      <c r="B7" s="538" t="s">
        <v>94</v>
      </c>
      <c r="C7" s="538"/>
      <c r="D7" s="194" t="s">
        <v>6</v>
      </c>
      <c r="E7" s="194" t="s">
        <v>7</v>
      </c>
      <c r="F7" s="194" t="s">
        <v>8</v>
      </c>
      <c r="G7" s="194" t="s">
        <v>9</v>
      </c>
      <c r="H7" s="194" t="s">
        <v>10</v>
      </c>
      <c r="I7" s="195" t="s">
        <v>11</v>
      </c>
      <c r="J7" s="120"/>
    </row>
    <row r="8" spans="1:24" s="122" customFormat="1" ht="17.100000000000001" customHeight="1">
      <c r="A8" s="472"/>
      <c r="B8" s="452" t="s">
        <v>6</v>
      </c>
      <c r="C8" s="453"/>
      <c r="D8" s="429">
        <f>IFERROR('Gross Financial Liabilities'!D8/'Gross Financial Liabilities'!$D$15*100,"-")</f>
        <v>19.232289440791313</v>
      </c>
      <c r="E8" s="429">
        <f>IFERROR('Gross Financial Liabilities'!E8/'Gross Financial Liabilities'!$E$15*100,"-")</f>
        <v>5.588084397657374</v>
      </c>
      <c r="F8" s="429">
        <f>IFERROR('Gross Financial Liabilities'!F8/'Gross Financial Liabilities'!$F$15*100,"-")</f>
        <v>7.8057091079606957</v>
      </c>
      <c r="G8" s="429">
        <f>IFERROR('Gross Financial Liabilities'!G8/'Gross Financial Liabilities'!$G$15*100,"-")</f>
        <v>0.94714415645368133</v>
      </c>
      <c r="H8" s="429" t="str">
        <f>IFERROR('Gross Financial Liabilities'!H8/'Gross Financial Liabilities'!$H$15*100,"-")</f>
        <v>-</v>
      </c>
      <c r="I8" s="429">
        <f>IFERROR('Gross Financial Liabilities'!I8/'Gross Financial Liabilities'!$I$15*100,"-")</f>
        <v>9.9134236905430733</v>
      </c>
      <c r="J8" s="120"/>
      <c r="K8" s="299"/>
      <c r="L8" s="299"/>
      <c r="M8" s="299"/>
      <c r="N8" s="299"/>
      <c r="O8" s="299"/>
      <c r="P8" s="299"/>
      <c r="Q8" s="299"/>
      <c r="R8" s="299"/>
      <c r="S8" s="130"/>
      <c r="T8" s="130"/>
      <c r="U8" s="130"/>
      <c r="V8" s="130"/>
      <c r="W8" s="130"/>
      <c r="X8" s="130"/>
    </row>
    <row r="9" spans="1:24" s="122" customFormat="1" ht="17.100000000000001" customHeight="1">
      <c r="A9" s="472"/>
      <c r="B9" s="452" t="s">
        <v>7</v>
      </c>
      <c r="C9" s="453"/>
      <c r="D9" s="429">
        <f>IFERROR('Gross Financial Liabilities'!D9/'Gross Financial Liabilities'!$D$15*100,"-")</f>
        <v>5.3771329955724498</v>
      </c>
      <c r="E9" s="326">
        <f>IFERROR('Gross Financial Liabilities'!E9/'Gross Financial Liabilities'!$E$15*100,"-")</f>
        <v>0</v>
      </c>
      <c r="F9" s="429">
        <f>IFERROR('Gross Financial Liabilities'!F9/'Gross Financial Liabilities'!$F$15*100,"-")</f>
        <v>0.80819876498159149</v>
      </c>
      <c r="G9" s="429">
        <f>IFERROR('Gross Financial Liabilities'!G9/'Gross Financial Liabilities'!$G$15*100,"-")</f>
        <v>1.1815581016141641</v>
      </c>
      <c r="H9" s="429">
        <f>IFERROR('Gross Financial Liabilities'!H9/'Gross Financial Liabilities'!$H$15*100,"-")</f>
        <v>2.2139741117061334E-2</v>
      </c>
      <c r="I9" s="429">
        <f>IFERROR('Gross Financial Liabilities'!I9/'Gross Financial Liabilities'!$I$15*100,"-")</f>
        <v>4.9818297202376356E-2</v>
      </c>
      <c r="J9" s="120"/>
      <c r="K9" s="299"/>
      <c r="L9" s="299"/>
      <c r="M9" s="299"/>
      <c r="N9" s="299"/>
      <c r="O9" s="299"/>
      <c r="P9" s="299"/>
      <c r="Q9" s="299"/>
      <c r="R9" s="299"/>
      <c r="S9" s="130"/>
      <c r="T9" s="130"/>
      <c r="U9" s="130"/>
      <c r="V9" s="130"/>
      <c r="W9" s="130"/>
      <c r="X9" s="130"/>
    </row>
    <row r="10" spans="1:24" s="122" customFormat="1" ht="17.100000000000001" customHeight="1">
      <c r="A10" s="472"/>
      <c r="B10" s="452" t="s">
        <v>8</v>
      </c>
      <c r="C10" s="453"/>
      <c r="D10" s="429">
        <f>IFERROR('Gross Financial Liabilities'!D10/'Gross Financial Liabilities'!$D$15*100,"-")</f>
        <v>31.292294459689497</v>
      </c>
      <c r="E10" s="429">
        <f>IFERROR('Gross Financial Liabilities'!E10/'Gross Financial Liabilities'!$E$15*100,"-")</f>
        <v>62.073421005728115</v>
      </c>
      <c r="F10" s="429">
        <f>IFERROR('Gross Financial Liabilities'!F10/'Gross Financial Liabilities'!$F$15*100,"-")</f>
        <v>6.2696917502248528</v>
      </c>
      <c r="G10" s="429">
        <f>IFERROR('Gross Financial Liabilities'!G10/'Gross Financial Liabilities'!$G$15*100,"-")</f>
        <v>14.679874868768145</v>
      </c>
      <c r="H10" s="429">
        <f>IFERROR('Gross Financial Liabilities'!H10/'Gross Financial Liabilities'!$H$15*100,"-")</f>
        <v>40.223268053889313</v>
      </c>
      <c r="I10" s="429">
        <f>IFERROR('Gross Financial Liabilities'!I10/'Gross Financial Liabilities'!$I$15*100,"-")</f>
        <v>67.635726470187549</v>
      </c>
      <c r="J10" s="120"/>
      <c r="K10" s="299"/>
      <c r="L10" s="299"/>
      <c r="M10" s="299"/>
      <c r="N10" s="299"/>
      <c r="O10" s="299"/>
      <c r="P10" s="299"/>
      <c r="Q10" s="299"/>
      <c r="R10" s="299"/>
      <c r="S10" s="130"/>
      <c r="T10" s="130"/>
      <c r="U10" s="130"/>
      <c r="V10" s="130"/>
      <c r="W10" s="130"/>
      <c r="X10" s="130"/>
    </row>
    <row r="11" spans="1:24" s="122" customFormat="1" ht="17.100000000000001" customHeight="1">
      <c r="A11" s="472"/>
      <c r="B11" s="452" t="s">
        <v>9</v>
      </c>
      <c r="C11" s="453"/>
      <c r="D11" s="429">
        <f>IFERROR('Gross Financial Liabilities'!D11/'Gross Financial Liabilities'!$D$15*100,"-")</f>
        <v>16.578976652775253</v>
      </c>
      <c r="E11" s="429">
        <f>IFERROR('Gross Financial Liabilities'!E11/'Gross Financial Liabilities'!$E$15*100,"-")</f>
        <v>0.26701902967608299</v>
      </c>
      <c r="F11" s="429">
        <f>IFERROR('Gross Financial Liabilities'!F11/'Gross Financial Liabilities'!$F$15*100,"-")</f>
        <v>8.7998722047342994</v>
      </c>
      <c r="G11" s="429">
        <f>IFERROR('Gross Financial Liabilities'!G11/'Gross Financial Liabilities'!$G$15*100,"-")</f>
        <v>17.138209498609854</v>
      </c>
      <c r="H11" s="429">
        <f>IFERROR('Gross Financial Liabilities'!H11/'Gross Financial Liabilities'!$H$15*100,"-")</f>
        <v>14.904094984582109</v>
      </c>
      <c r="I11" s="429">
        <f>IFERROR('Gross Financial Liabilities'!I11/'Gross Financial Liabilities'!$I$15*100,"-")</f>
        <v>22.401031542066992</v>
      </c>
      <c r="J11" s="120"/>
      <c r="K11" s="299"/>
      <c r="L11" s="299"/>
      <c r="M11" s="299"/>
      <c r="N11" s="299"/>
      <c r="O11" s="299"/>
      <c r="P11" s="299"/>
      <c r="Q11" s="299"/>
      <c r="R11" s="299"/>
      <c r="S11" s="130"/>
      <c r="T11" s="130"/>
      <c r="U11" s="130"/>
      <c r="V11" s="130"/>
      <c r="W11" s="130"/>
      <c r="X11" s="130"/>
    </row>
    <row r="12" spans="1:24" s="122" customFormat="1" ht="17.100000000000001" customHeight="1">
      <c r="A12" s="472"/>
      <c r="B12" s="452" t="s">
        <v>10</v>
      </c>
      <c r="C12" s="453"/>
      <c r="D12" s="429" t="str">
        <f>IFERROR('Gross Financial Liabilities'!D12/'Gross Financial Liabilities'!$D$15*100,"-")</f>
        <v>-</v>
      </c>
      <c r="E12" s="429">
        <f>IFERROR('Gross Financial Liabilities'!E12/'Gross Financial Liabilities'!$E$15*100,"-")</f>
        <v>6.2036963585376532E-2</v>
      </c>
      <c r="F12" s="429">
        <f>IFERROR('Gross Financial Liabilities'!F12/'Gross Financial Liabilities'!$F$15*100,"-")</f>
        <v>24.072413464621093</v>
      </c>
      <c r="G12" s="429">
        <f>IFERROR('Gross Financial Liabilities'!G12/'Gross Financial Liabilities'!$G$15*100,"-")</f>
        <v>4.4133086904756356</v>
      </c>
      <c r="H12" s="429" t="str">
        <f>IFERROR('Gross Financial Liabilities'!H12/'Gross Financial Liabilities'!$H$15*100,"-")</f>
        <v>-</v>
      </c>
      <c r="I12" s="429" t="str">
        <f>IFERROR('Gross Financial Liabilities'!I12/'Gross Financial Liabilities'!$I$15*100,"-")</f>
        <v>-</v>
      </c>
      <c r="J12" s="120"/>
      <c r="K12" s="299"/>
      <c r="L12" s="299"/>
      <c r="M12" s="299"/>
      <c r="N12" s="299"/>
      <c r="O12" s="299"/>
      <c r="P12" s="299"/>
      <c r="Q12" s="299"/>
      <c r="R12" s="299"/>
      <c r="S12" s="130"/>
      <c r="T12" s="130"/>
      <c r="U12" s="130"/>
      <c r="V12" s="130"/>
      <c r="W12" s="130"/>
      <c r="X12" s="130"/>
    </row>
    <row r="13" spans="1:24" s="122" customFormat="1" ht="17.100000000000001" customHeight="1">
      <c r="A13" s="472"/>
      <c r="B13" s="452" t="s">
        <v>11</v>
      </c>
      <c r="C13" s="453"/>
      <c r="D13" s="429" t="str">
        <f>IFERROR('Gross Financial Liabilities'!D13/'Gross Financial Liabilities'!$D$15*100,"-")</f>
        <v>-</v>
      </c>
      <c r="E13" s="429">
        <f>IFERROR('Gross Financial Liabilities'!E13/'Gross Financial Liabilities'!$E$15*100,"-")</f>
        <v>29.971407781068258</v>
      </c>
      <c r="F13" s="429">
        <f>IFERROR('Gross Financial Liabilities'!F13/'Gross Financial Liabilities'!$F$15*100,"-")</f>
        <v>42.6688625320607</v>
      </c>
      <c r="G13" s="429">
        <f>IFERROR('Gross Financial Liabilities'!G13/'Gross Financial Liabilities'!$G$15*100,"-")</f>
        <v>51.155711974246479</v>
      </c>
      <c r="H13" s="429" t="str">
        <f>IFERROR('Gross Financial Liabilities'!H13/'Gross Financial Liabilities'!$H$15*100,"-")</f>
        <v>-</v>
      </c>
      <c r="I13" s="429" t="str">
        <f>IFERROR('Gross Financial Liabilities'!I13/'Gross Financial Liabilities'!$I$15*100,"-")</f>
        <v>-</v>
      </c>
      <c r="J13" s="120"/>
      <c r="K13" s="299"/>
      <c r="L13" s="299"/>
      <c r="M13" s="299"/>
      <c r="N13" s="299"/>
      <c r="O13" s="299"/>
      <c r="P13" s="299"/>
      <c r="Q13" s="299"/>
      <c r="R13" s="299"/>
      <c r="S13" s="130"/>
      <c r="T13" s="130"/>
      <c r="U13" s="130"/>
      <c r="V13" s="130"/>
      <c r="W13" s="130"/>
      <c r="X13" s="130"/>
    </row>
    <row r="14" spans="1:24" s="122" customFormat="1" ht="17.100000000000001" customHeight="1">
      <c r="A14" s="472"/>
      <c r="B14" s="452" t="s">
        <v>13</v>
      </c>
      <c r="C14" s="453"/>
      <c r="D14" s="429">
        <f>IFERROR('Gross Financial Liabilities'!D14/'Gross Financial Liabilities'!$D$15*100,"-")</f>
        <v>27.519306451171481</v>
      </c>
      <c r="E14" s="429">
        <f>IFERROR('Gross Financial Liabilities'!E14/'Gross Financial Liabilities'!$E$15*100,"-")</f>
        <v>2.0380308222847812</v>
      </c>
      <c r="F14" s="429">
        <f>IFERROR('Gross Financial Liabilities'!F14/'Gross Financial Liabilities'!$F$15*100,"-")</f>
        <v>9.575252175416777</v>
      </c>
      <c r="G14" s="429">
        <f>IFERROR('Gross Financial Liabilities'!G14/'Gross Financial Liabilities'!$G$15*100,"-")</f>
        <v>10.484192709832049</v>
      </c>
      <c r="H14" s="429">
        <f>IFERROR('Gross Financial Liabilities'!H14/'Gross Financial Liabilities'!$H$15*100,"-")</f>
        <v>44.850497220411512</v>
      </c>
      <c r="I14" s="429" t="str">
        <f>IFERROR('Gross Financial Liabilities'!I14/'Gross Financial Liabilities'!$I$15*100,"-")</f>
        <v>-</v>
      </c>
      <c r="J14" s="120"/>
      <c r="K14" s="299"/>
      <c r="L14" s="299"/>
      <c r="M14" s="299"/>
      <c r="N14" s="299"/>
      <c r="O14" s="299"/>
      <c r="P14" s="299"/>
      <c r="Q14" s="299"/>
      <c r="R14" s="299"/>
      <c r="S14" s="130"/>
      <c r="T14" s="130"/>
      <c r="U14" s="130"/>
      <c r="V14" s="130"/>
      <c r="W14" s="130"/>
      <c r="X14" s="130"/>
    </row>
    <row r="15" spans="1:24" s="122" customFormat="1" ht="17.100000000000001" customHeight="1">
      <c r="A15" s="301"/>
      <c r="B15" s="452" t="s">
        <v>16</v>
      </c>
      <c r="C15" s="453"/>
      <c r="D15" s="134">
        <f>IFERROR('Gross Financial Liabilities'!D15/'Gross Financial Liabilities'!$D$15*100,"-")</f>
        <v>100</v>
      </c>
      <c r="E15" s="134">
        <f>IFERROR('Gross Financial Liabilities'!E15/'Gross Financial Liabilities'!$E$15*100,"-")</f>
        <v>100</v>
      </c>
      <c r="F15" s="134">
        <f>IFERROR('Gross Financial Liabilities'!F15/'Gross Financial Liabilities'!$F$15*100,"-")</f>
        <v>100</v>
      </c>
      <c r="G15" s="134">
        <f>IFERROR('Gross Financial Liabilities'!G15/'Gross Financial Liabilities'!$G$15*100,"-")</f>
        <v>100</v>
      </c>
      <c r="H15" s="134">
        <f>IFERROR('Gross Financial Liabilities'!H15/'Gross Financial Liabilities'!$H$15*100,"-")</f>
        <v>100</v>
      </c>
      <c r="I15" s="134">
        <f>IFERROR('Gross Financial Liabilities'!I15/'Gross Financial Liabilities'!$I$15*100,"-")</f>
        <v>100</v>
      </c>
      <c r="J15" s="120"/>
      <c r="K15" s="299"/>
      <c r="L15" s="299"/>
      <c r="M15" s="299"/>
      <c r="N15" s="299"/>
      <c r="O15" s="299"/>
      <c r="P15" s="299"/>
      <c r="Q15" s="299"/>
      <c r="R15" s="299"/>
      <c r="S15" s="130"/>
      <c r="T15" s="130"/>
      <c r="U15" s="130"/>
      <c r="V15" s="130"/>
      <c r="W15" s="130"/>
      <c r="X15" s="130"/>
    </row>
    <row r="16" spans="1:24" s="123" customFormat="1"/>
    <row r="17" spans="1:24" s="122" customFormat="1" ht="17.100000000000001" customHeight="1">
      <c r="A17" s="325"/>
      <c r="B17" s="191"/>
      <c r="C17" s="162"/>
      <c r="D17" s="464" t="s">
        <v>93</v>
      </c>
      <c r="E17" s="464"/>
      <c r="F17" s="464"/>
      <c r="G17" s="464"/>
      <c r="H17" s="464"/>
      <c r="I17" s="464"/>
      <c r="J17" s="120"/>
      <c r="L17" s="122" t="s">
        <v>107</v>
      </c>
      <c r="M17" s="412">
        <f ca="1">NOW()</f>
        <v>44383.44200451389</v>
      </c>
    </row>
    <row r="18" spans="1:24" s="122" customFormat="1" ht="17.100000000000001" customHeight="1">
      <c r="A18" s="325"/>
      <c r="B18" s="191"/>
      <c r="C18" s="193"/>
      <c r="D18" s="464" t="s">
        <v>4</v>
      </c>
      <c r="E18" s="464"/>
      <c r="F18" s="464"/>
      <c r="G18" s="464"/>
      <c r="H18" s="464"/>
      <c r="I18" s="464"/>
      <c r="J18" s="120"/>
      <c r="M18" s="122" t="s">
        <v>108</v>
      </c>
    </row>
    <row r="19" spans="1:24" s="122" customFormat="1" ht="20.100000000000001" customHeight="1">
      <c r="A19" s="301"/>
      <c r="B19" s="538" t="s">
        <v>94</v>
      </c>
      <c r="C19" s="538"/>
      <c r="D19" s="194" t="s">
        <v>6</v>
      </c>
      <c r="E19" s="194" t="s">
        <v>7</v>
      </c>
      <c r="F19" s="194" t="s">
        <v>8</v>
      </c>
      <c r="G19" s="194" t="s">
        <v>9</v>
      </c>
      <c r="H19" s="194" t="s">
        <v>10</v>
      </c>
      <c r="I19" s="195" t="s">
        <v>11</v>
      </c>
      <c r="J19" s="120"/>
    </row>
    <row r="20" spans="1:24" s="122" customFormat="1" ht="17.100000000000001" customHeight="1">
      <c r="A20" s="472"/>
      <c r="B20" s="452" t="s">
        <v>6</v>
      </c>
      <c r="C20" s="453"/>
      <c r="D20" s="429">
        <f>IFERROR('Gross Financial Liabilities'!D20/'Gross Financial Liabilities'!$D$27*100,"-")</f>
        <v>18.294270639790255</v>
      </c>
      <c r="E20" s="429">
        <f>IFERROR('Gross Financial Liabilities'!E20/'Gross Financial Liabilities'!$E$27*100,"-")</f>
        <v>15.383205133336125</v>
      </c>
      <c r="F20" s="429">
        <f>IFERROR('Gross Financial Liabilities'!F20/'Gross Financial Liabilities'!$F$27*100,"-")</f>
        <v>8.0728453671950753</v>
      </c>
      <c r="G20" s="429">
        <f>IFERROR('Gross Financial Liabilities'!G20/'Gross Financial Liabilities'!$G$27*100,"-")</f>
        <v>0.90508549796245175</v>
      </c>
      <c r="H20" s="429">
        <f>IFERROR('Gross Financial Liabilities'!H20/'Gross Financial Liabilities'!$H$27*100,"-")</f>
        <v>0.79083834608887993</v>
      </c>
      <c r="I20" s="429">
        <f>IFERROR('Gross Financial Liabilities'!I20/'Gross Financial Liabilities'!$I$27*100,"-")</f>
        <v>9.9881466228149627</v>
      </c>
      <c r="J20" s="120"/>
      <c r="K20" s="299"/>
      <c r="L20" s="299"/>
      <c r="M20" s="299"/>
      <c r="N20" s="299"/>
      <c r="O20" s="299"/>
      <c r="P20" s="299"/>
      <c r="Q20" s="299"/>
      <c r="R20" s="130"/>
      <c r="S20" s="130"/>
      <c r="T20" s="130"/>
      <c r="U20" s="130"/>
      <c r="V20" s="130"/>
      <c r="W20" s="130"/>
      <c r="X20" s="130"/>
    </row>
    <row r="21" spans="1:24" s="122" customFormat="1" ht="17.100000000000001" customHeight="1">
      <c r="A21" s="472"/>
      <c r="B21" s="452" t="s">
        <v>7</v>
      </c>
      <c r="C21" s="453"/>
      <c r="D21" s="429">
        <f>IFERROR('Gross Financial Liabilities'!D21/'Gross Financial Liabilities'!$D$27*100,"-")</f>
        <v>5.1894280555702954</v>
      </c>
      <c r="E21" s="326">
        <f>IFERROR('Gross Financial Liabilities'!E21/'Gross Financial Liabilities'!$E$27*100,"-")</f>
        <v>0</v>
      </c>
      <c r="F21" s="429">
        <f>IFERROR('Gross Financial Liabilities'!F21/'Gross Financial Liabilities'!$F$27*100,"-")</f>
        <v>1.0829346270111748</v>
      </c>
      <c r="G21" s="429">
        <f>IFERROR('Gross Financial Liabilities'!G21/'Gross Financial Liabilities'!$G$27*100,"-")</f>
        <v>1.1679181582099925</v>
      </c>
      <c r="H21" s="429">
        <f>IFERROR('Gross Financial Liabilities'!H21/'Gross Financial Liabilities'!$H$27*100,"-")</f>
        <v>3.5463664538849131E-2</v>
      </c>
      <c r="I21" s="429">
        <f>IFERROR('Gross Financial Liabilities'!I21/'Gross Financial Liabilities'!$I$27*100,"-")</f>
        <v>2.2976643459582825E-3</v>
      </c>
      <c r="J21" s="120"/>
      <c r="K21" s="299"/>
      <c r="L21" s="299"/>
      <c r="M21" s="299"/>
      <c r="N21" s="299"/>
      <c r="O21" s="299"/>
      <c r="P21" s="299"/>
      <c r="Q21" s="299"/>
      <c r="R21" s="130"/>
      <c r="S21" s="130"/>
      <c r="T21" s="130"/>
      <c r="U21" s="130"/>
      <c r="V21" s="130"/>
      <c r="W21" s="130"/>
      <c r="X21" s="130"/>
    </row>
    <row r="22" spans="1:24" s="122" customFormat="1" ht="17.100000000000001" customHeight="1">
      <c r="A22" s="472"/>
      <c r="B22" s="452" t="s">
        <v>8</v>
      </c>
      <c r="C22" s="453"/>
      <c r="D22" s="429">
        <f>IFERROR('Gross Financial Liabilities'!D22/'Gross Financial Liabilities'!$D$27*100,"-")</f>
        <v>32.928708793697744</v>
      </c>
      <c r="E22" s="429">
        <f>IFERROR('Gross Financial Liabilities'!E22/'Gross Financial Liabilities'!$E$27*100,"-")</f>
        <v>55.793881423016025</v>
      </c>
      <c r="F22" s="429">
        <f>IFERROR('Gross Financial Liabilities'!F22/'Gross Financial Liabilities'!$F$27*100,"-")</f>
        <v>6.2499794351331532</v>
      </c>
      <c r="G22" s="429">
        <f>IFERROR('Gross Financial Liabilities'!G22/'Gross Financial Liabilities'!$G$27*100,"-")</f>
        <v>14.262504543856844</v>
      </c>
      <c r="H22" s="429">
        <f>IFERROR('Gross Financial Liabilities'!H22/'Gross Financial Liabilities'!$H$27*100,"-")</f>
        <v>39.258995956654502</v>
      </c>
      <c r="I22" s="429">
        <f>IFERROR('Gross Financial Liabilities'!I22/'Gross Financial Liabilities'!$I$27*100,"-")</f>
        <v>66.890503359064496</v>
      </c>
      <c r="J22" s="120"/>
      <c r="K22" s="299"/>
      <c r="L22" s="299"/>
      <c r="M22" s="299"/>
      <c r="N22" s="299"/>
      <c r="O22" s="299"/>
      <c r="P22" s="299"/>
      <c r="Q22" s="299"/>
      <c r="R22" s="130"/>
      <c r="S22" s="130"/>
      <c r="T22" s="130"/>
      <c r="U22" s="130"/>
      <c r="V22" s="130"/>
      <c r="W22" s="130"/>
      <c r="X22" s="130"/>
    </row>
    <row r="23" spans="1:24" s="122" customFormat="1" ht="17.100000000000001" customHeight="1">
      <c r="A23" s="472"/>
      <c r="B23" s="452" t="s">
        <v>9</v>
      </c>
      <c r="C23" s="453"/>
      <c r="D23" s="429">
        <f>IFERROR('Gross Financial Liabilities'!D23/'Gross Financial Liabilities'!$D$27*100,"-")</f>
        <v>17.389580064809472</v>
      </c>
      <c r="E23" s="429">
        <f>IFERROR('Gross Financial Liabilities'!E23/'Gross Financial Liabilities'!$E$27*100,"-")</f>
        <v>0.38743996119519625</v>
      </c>
      <c r="F23" s="429">
        <f>IFERROR('Gross Financial Liabilities'!F23/'Gross Financial Liabilities'!$F$27*100,"-")</f>
        <v>8.6873484012564468</v>
      </c>
      <c r="G23" s="429">
        <f>IFERROR('Gross Financial Liabilities'!G23/'Gross Financial Liabilities'!$G$27*100,"-")</f>
        <v>17.163719507918206</v>
      </c>
      <c r="H23" s="429">
        <f>IFERROR('Gross Financial Liabilities'!H23/'Gross Financial Liabilities'!$H$27*100,"-")</f>
        <v>14.876241871017173</v>
      </c>
      <c r="I23" s="429">
        <f>IFERROR('Gross Financial Liabilities'!I23/'Gross Financial Liabilities'!$I$27*100,"-")</f>
        <v>23.119052353774592</v>
      </c>
      <c r="J23" s="120"/>
      <c r="K23" s="299"/>
      <c r="L23" s="299"/>
      <c r="M23" s="299"/>
      <c r="N23" s="299"/>
      <c r="O23" s="299"/>
      <c r="P23" s="299"/>
      <c r="Q23" s="299"/>
      <c r="R23" s="130"/>
      <c r="S23" s="130"/>
      <c r="T23" s="130"/>
      <c r="U23" s="130"/>
      <c r="V23" s="130"/>
      <c r="W23" s="130"/>
      <c r="X23" s="130"/>
    </row>
    <row r="24" spans="1:24" s="122" customFormat="1" ht="17.100000000000001" customHeight="1">
      <c r="A24" s="472"/>
      <c r="B24" s="452" t="s">
        <v>10</v>
      </c>
      <c r="C24" s="453"/>
      <c r="D24" s="429">
        <f>IFERROR('Gross Financial Liabilities'!D24/'Gross Financial Liabilities'!$D$27*100,"-")</f>
        <v>0</v>
      </c>
      <c r="E24" s="429">
        <f>IFERROR('Gross Financial Liabilities'!E24/'Gross Financial Liabilities'!$E$27*100,"-")</f>
        <v>5.1740076592883433E-2</v>
      </c>
      <c r="F24" s="429">
        <f>IFERROR('Gross Financial Liabilities'!F24/'Gross Financial Liabilities'!$F$27*100,"-")</f>
        <v>23.506487380264012</v>
      </c>
      <c r="G24" s="429">
        <f>IFERROR('Gross Financial Liabilities'!G24/'Gross Financial Liabilities'!$G$27*100,"-")</f>
        <v>7.0086828087988424</v>
      </c>
      <c r="H24" s="429">
        <f>IFERROR('Gross Financial Liabilities'!H24/'Gross Financial Liabilities'!$H$27*100,"-")</f>
        <v>0</v>
      </c>
      <c r="I24" s="429">
        <f>IFERROR('Gross Financial Liabilities'!I24/'Gross Financial Liabilities'!$I$27*100,"-")</f>
        <v>0</v>
      </c>
      <c r="J24" s="120"/>
      <c r="K24" s="299"/>
      <c r="L24" s="299"/>
      <c r="M24" s="299"/>
      <c r="N24" s="299"/>
      <c r="O24" s="299"/>
      <c r="P24" s="299"/>
      <c r="Q24" s="299"/>
      <c r="R24" s="130"/>
      <c r="S24" s="130"/>
      <c r="T24" s="130"/>
      <c r="U24" s="130"/>
      <c r="V24" s="130"/>
      <c r="W24" s="130"/>
      <c r="X24" s="130"/>
    </row>
    <row r="25" spans="1:24" s="122" customFormat="1" ht="17.100000000000001" customHeight="1">
      <c r="A25" s="472"/>
      <c r="B25" s="452" t="s">
        <v>11</v>
      </c>
      <c r="C25" s="453"/>
      <c r="D25" s="429">
        <f>IFERROR('Gross Financial Liabilities'!D25/'Gross Financial Liabilities'!$D$27*100,"-")</f>
        <v>0</v>
      </c>
      <c r="E25" s="429">
        <f>IFERROR('Gross Financial Liabilities'!E25/'Gross Financial Liabilities'!$E$27*100,"-")</f>
        <v>26.441876791328355</v>
      </c>
      <c r="F25" s="429">
        <f>IFERROR('Gross Financial Liabilities'!F25/'Gross Financial Liabilities'!$F$27*100,"-")</f>
        <v>41.527179091216823</v>
      </c>
      <c r="G25" s="429">
        <f>IFERROR('Gross Financial Liabilities'!G25/'Gross Financial Liabilities'!$G$27*100,"-")</f>
        <v>50.110505402561422</v>
      </c>
      <c r="H25" s="429">
        <f>IFERROR('Gross Financial Liabilities'!H25/'Gross Financial Liabilities'!$H$27*100,"-")</f>
        <v>0</v>
      </c>
      <c r="I25" s="429">
        <f>IFERROR('Gross Financial Liabilities'!I25/'Gross Financial Liabilities'!$I$27*100,"-")</f>
        <v>0</v>
      </c>
      <c r="J25" s="120"/>
      <c r="K25" s="299"/>
      <c r="L25" s="299"/>
      <c r="M25" s="299"/>
      <c r="N25" s="299"/>
      <c r="O25" s="299"/>
      <c r="P25" s="299"/>
      <c r="Q25" s="299"/>
      <c r="R25" s="130"/>
      <c r="S25" s="130"/>
      <c r="T25" s="130"/>
      <c r="U25" s="130"/>
      <c r="V25" s="130"/>
      <c r="W25" s="130"/>
      <c r="X25" s="130"/>
    </row>
    <row r="26" spans="1:24" s="122" customFormat="1" ht="17.100000000000001" customHeight="1">
      <c r="A26" s="472"/>
      <c r="B26" s="452" t="s">
        <v>13</v>
      </c>
      <c r="C26" s="453"/>
      <c r="D26" s="429">
        <f>IFERROR('Gross Financial Liabilities'!D26/'Gross Financial Liabilities'!$D$27*100,"-")</f>
        <v>26.198012446132228</v>
      </c>
      <c r="E26" s="429">
        <f>IFERROR('Gross Financial Liabilities'!E26/'Gross Financial Liabilities'!$E$27*100,"-")</f>
        <v>1.9418566145314187</v>
      </c>
      <c r="F26" s="429">
        <f>IFERROR('Gross Financial Liabilities'!F26/'Gross Financial Liabilities'!$F$27*100,"-")</f>
        <v>10.873225697923308</v>
      </c>
      <c r="G26" s="429">
        <f>IFERROR('Gross Financial Liabilities'!G26/'Gross Financial Liabilities'!$G$27*100,"-")</f>
        <v>9.3815840806922424</v>
      </c>
      <c r="H26" s="429">
        <f>IFERROR('Gross Financial Liabilities'!H26/'Gross Financial Liabilities'!$H$27*100,"-")</f>
        <v>45.038460161700591</v>
      </c>
      <c r="I26" s="429">
        <f>IFERROR('Gross Financial Liabilities'!I26/'Gross Financial Liabilities'!$I$27*100,"-")</f>
        <v>0</v>
      </c>
      <c r="J26" s="120"/>
      <c r="K26" s="299"/>
      <c r="L26" s="299"/>
      <c r="M26" s="299"/>
      <c r="N26" s="299"/>
      <c r="O26" s="299"/>
      <c r="P26" s="299"/>
      <c r="Q26" s="299"/>
      <c r="R26" s="130"/>
      <c r="S26" s="130"/>
      <c r="T26" s="130"/>
      <c r="U26" s="130"/>
      <c r="V26" s="130"/>
      <c r="W26" s="130"/>
      <c r="X26" s="130"/>
    </row>
    <row r="27" spans="1:24" s="122" customFormat="1" ht="17.100000000000001" customHeight="1">
      <c r="A27" s="301"/>
      <c r="B27" s="452" t="s">
        <v>16</v>
      </c>
      <c r="C27" s="453"/>
      <c r="D27" s="134">
        <f>IFERROR('Gross Financial Liabilities'!D27/'Gross Financial Liabilities'!$D$27*100,"-")</f>
        <v>100</v>
      </c>
      <c r="E27" s="134">
        <f>IFERROR('Gross Financial Liabilities'!E27/'Gross Financial Liabilities'!$E$27*100,"-")</f>
        <v>100</v>
      </c>
      <c r="F27" s="134">
        <f>IFERROR('Gross Financial Liabilities'!F27/'Gross Financial Liabilities'!$F$27*100,"-")</f>
        <v>100</v>
      </c>
      <c r="G27" s="134">
        <f>IFERROR('Gross Financial Liabilities'!G27/'Gross Financial Liabilities'!$G$27*100,"-")</f>
        <v>100</v>
      </c>
      <c r="H27" s="134">
        <f>IFERROR('Gross Financial Liabilities'!H27/'Gross Financial Liabilities'!$H$27*100,"-")</f>
        <v>100</v>
      </c>
      <c r="I27" s="134">
        <f>IFERROR('Gross Financial Liabilities'!I27/'Gross Financial Liabilities'!$I$27*100,"-")</f>
        <v>100</v>
      </c>
      <c r="J27" s="120"/>
      <c r="K27" s="299"/>
      <c r="L27" s="299"/>
      <c r="M27" s="299"/>
      <c r="N27" s="299"/>
      <c r="O27" s="299"/>
      <c r="P27" s="299"/>
      <c r="Q27" s="299"/>
      <c r="R27" s="130"/>
      <c r="S27" s="130"/>
      <c r="T27" s="130"/>
      <c r="U27" s="130"/>
      <c r="V27" s="130"/>
      <c r="W27" s="130"/>
      <c r="X27" s="130"/>
    </row>
    <row r="28" spans="1:24" s="123" customFormat="1"/>
    <row r="29" spans="1:24" ht="17.100000000000001" customHeight="1">
      <c r="A29" s="123"/>
      <c r="B29" s="191"/>
      <c r="C29" s="162"/>
      <c r="D29" s="464" t="s">
        <v>102</v>
      </c>
      <c r="E29" s="464"/>
      <c r="F29" s="464"/>
      <c r="G29" s="464"/>
      <c r="H29" s="464"/>
      <c r="I29" s="464"/>
      <c r="L29" s="122" t="s">
        <v>107</v>
      </c>
      <c r="M29" s="412">
        <f ca="1">NOW()</f>
        <v>44383.44200451389</v>
      </c>
    </row>
    <row r="30" spans="1:24" ht="17.100000000000001" customHeight="1">
      <c r="A30" s="123"/>
      <c r="B30" s="191"/>
      <c r="C30" s="193"/>
      <c r="D30" s="464" t="s">
        <v>4</v>
      </c>
      <c r="E30" s="464"/>
      <c r="F30" s="464"/>
      <c r="G30" s="464"/>
      <c r="H30" s="464"/>
      <c r="I30" s="464"/>
      <c r="L30" s="122"/>
      <c r="M30" s="122" t="s">
        <v>108</v>
      </c>
    </row>
    <row r="31" spans="1:24" s="122" customFormat="1" ht="20.100000000000001" customHeight="1">
      <c r="A31" s="301"/>
      <c r="B31" s="538" t="s">
        <v>94</v>
      </c>
      <c r="C31" s="538"/>
      <c r="D31" s="194" t="s">
        <v>6</v>
      </c>
      <c r="E31" s="194" t="s">
        <v>7</v>
      </c>
      <c r="F31" s="194" t="s">
        <v>8</v>
      </c>
      <c r="G31" s="194" t="s">
        <v>9</v>
      </c>
      <c r="H31" s="194" t="s">
        <v>10</v>
      </c>
      <c r="I31" s="195" t="s">
        <v>11</v>
      </c>
      <c r="J31" s="120"/>
    </row>
    <row r="32" spans="1:24" s="122" customFormat="1" ht="17.100000000000001" customHeight="1">
      <c r="A32" s="472"/>
      <c r="B32" s="452" t="s">
        <v>6</v>
      </c>
      <c r="C32" s="453"/>
      <c r="D32" s="429">
        <f>IFERROR('Gross Financial Liabilities'!D32/'Gross Financial Liabilities'!$D$39*100,"-")</f>
        <v>18.430407838637219</v>
      </c>
      <c r="E32" s="429">
        <f>IFERROR('Gross Financial Liabilities'!E32/'Gross Financial Liabilities'!$E$39*100,"-")</f>
        <v>18.405300140760147</v>
      </c>
      <c r="F32" s="429">
        <f>IFERROR('Gross Financial Liabilities'!F32/'Gross Financial Liabilities'!$F$39*100,"-")</f>
        <v>7.7799133772475884</v>
      </c>
      <c r="G32" s="429">
        <f>IFERROR('Gross Financial Liabilities'!G32/'Gross Financial Liabilities'!$G$39*100,"-")</f>
        <v>0.84425108990740394</v>
      </c>
      <c r="H32" s="429">
        <f>IFERROR('Gross Financial Liabilities'!H32/'Gross Financial Liabilities'!$H$39*100,"-")</f>
        <v>0.75410229714395738</v>
      </c>
      <c r="I32" s="429">
        <f>IFERROR('Gross Financial Liabilities'!I32/'Gross Financial Liabilities'!$I$39*100,"-")</f>
        <v>9.8301858860173574</v>
      </c>
      <c r="K32" s="303"/>
      <c r="L32" s="303"/>
      <c r="M32" s="303"/>
      <c r="N32" s="303"/>
      <c r="O32" s="303"/>
      <c r="P32" s="303"/>
      <c r="Q32" s="303"/>
      <c r="R32" s="130"/>
      <c r="S32" s="130"/>
      <c r="T32" s="130"/>
      <c r="U32" s="130"/>
      <c r="V32" s="130"/>
      <c r="W32" s="130"/>
      <c r="X32" s="130"/>
    </row>
    <row r="33" spans="1:24" s="122" customFormat="1" ht="17.100000000000001" customHeight="1">
      <c r="A33" s="472"/>
      <c r="B33" s="452" t="s">
        <v>7</v>
      </c>
      <c r="C33" s="453"/>
      <c r="D33" s="429">
        <f>IFERROR('Gross Financial Liabilities'!D33/'Gross Financial Liabilities'!$D$39*100,"-")</f>
        <v>5.0892908042032188</v>
      </c>
      <c r="E33" s="326">
        <f>IFERROR('Gross Financial Liabilities'!E33/'Gross Financial Liabilities'!$E$39*100,"-")</f>
        <v>0</v>
      </c>
      <c r="F33" s="429">
        <f>IFERROR('Gross Financial Liabilities'!F33/'Gross Financial Liabilities'!$F$39*100,"-")</f>
        <v>0.89509842869948486</v>
      </c>
      <c r="G33" s="429">
        <f>IFERROR('Gross Financial Liabilities'!G33/'Gross Financial Liabilities'!$G$39*100,"-")</f>
        <v>1.1571090261778978</v>
      </c>
      <c r="H33" s="429">
        <f>IFERROR('Gross Financial Liabilities'!H33/'Gross Financial Liabilities'!$H$39*100,"-")</f>
        <v>3.4030230611719066E-2</v>
      </c>
      <c r="I33" s="429">
        <f>IFERROR('Gross Financial Liabilities'!I33/'Gross Financial Liabilities'!$I$39*100,"-")</f>
        <v>2.6867397099804586E-3</v>
      </c>
      <c r="J33" s="120"/>
      <c r="K33" s="299"/>
      <c r="L33" s="299"/>
      <c r="M33" s="299"/>
      <c r="N33" s="299"/>
      <c r="O33" s="299"/>
      <c r="P33" s="299"/>
      <c r="Q33" s="299"/>
      <c r="R33" s="130"/>
      <c r="S33" s="130"/>
      <c r="T33" s="130"/>
      <c r="U33" s="130"/>
      <c r="V33" s="130"/>
      <c r="W33" s="130"/>
      <c r="X33" s="130"/>
    </row>
    <row r="34" spans="1:24" s="122" customFormat="1" ht="17.100000000000001" customHeight="1">
      <c r="A34" s="472"/>
      <c r="B34" s="452" t="s">
        <v>8</v>
      </c>
      <c r="C34" s="453"/>
      <c r="D34" s="429">
        <f>IFERROR('Gross Financial Liabilities'!D34/'Gross Financial Liabilities'!$D$39*100,"-")</f>
        <v>33.570776675869361</v>
      </c>
      <c r="E34" s="429">
        <f>IFERROR('Gross Financial Liabilities'!E34/'Gross Financial Liabilities'!$E$39*100,"-")</f>
        <v>53.150355789677469</v>
      </c>
      <c r="F34" s="429">
        <f>IFERROR('Gross Financial Liabilities'!F34/'Gross Financial Liabilities'!$F$39*100,"-")</f>
        <v>6.0658117571248669</v>
      </c>
      <c r="G34" s="429">
        <f>IFERROR('Gross Financial Liabilities'!G34/'Gross Financial Liabilities'!$G$39*100,"-")</f>
        <v>14.148168040905102</v>
      </c>
      <c r="H34" s="429">
        <f>IFERROR('Gross Financial Liabilities'!H34/'Gross Financial Liabilities'!$H$39*100,"-")</f>
        <v>39.392047836282032</v>
      </c>
      <c r="I34" s="429">
        <f>IFERROR('Gross Financial Liabilities'!I34/'Gross Financial Liabilities'!$I$39*100,"-")</f>
        <v>67.917972437616243</v>
      </c>
      <c r="J34" s="120"/>
      <c r="K34" s="299"/>
      <c r="L34" s="299"/>
      <c r="M34" s="299"/>
      <c r="N34" s="299"/>
      <c r="O34" s="299"/>
      <c r="P34" s="299"/>
      <c r="Q34" s="299"/>
      <c r="R34" s="130"/>
      <c r="S34" s="130"/>
      <c r="T34" s="130"/>
      <c r="U34" s="130"/>
      <c r="V34" s="130"/>
      <c r="W34" s="130"/>
      <c r="X34" s="130"/>
    </row>
    <row r="35" spans="1:24" s="122" customFormat="1" ht="17.100000000000001" customHeight="1">
      <c r="A35" s="472"/>
      <c r="B35" s="452" t="s">
        <v>9</v>
      </c>
      <c r="C35" s="453"/>
      <c r="D35" s="429">
        <f>IFERROR('Gross Financial Liabilities'!D35/'Gross Financial Liabilities'!$D$39*100,"-")</f>
        <v>17.800979586330946</v>
      </c>
      <c r="E35" s="429">
        <f>IFERROR('Gross Financial Liabilities'!E35/'Gross Financial Liabilities'!$E$39*100,"-")</f>
        <v>0.32178347052648931</v>
      </c>
      <c r="F35" s="429">
        <f>IFERROR('Gross Financial Liabilities'!F35/'Gross Financial Liabilities'!$F$39*100,"-")</f>
        <v>8.7794924006893158</v>
      </c>
      <c r="G35" s="429">
        <f>IFERROR('Gross Financial Liabilities'!G35/'Gross Financial Liabilities'!$G$39*100,"-")</f>
        <v>17.151902437699434</v>
      </c>
      <c r="H35" s="429">
        <f>IFERROR('Gross Financial Liabilities'!H35/'Gross Financial Liabilities'!$H$39*100,"-")</f>
        <v>15.152554145773511</v>
      </c>
      <c r="I35" s="429">
        <f>IFERROR('Gross Financial Liabilities'!I35/'Gross Financial Liabilities'!$I$39*100,"-")</f>
        <v>22.249154936656424</v>
      </c>
      <c r="J35" s="120"/>
      <c r="K35" s="299"/>
      <c r="L35" s="299"/>
      <c r="M35" s="299"/>
      <c r="N35" s="299"/>
      <c r="O35" s="299"/>
      <c r="P35" s="299"/>
      <c r="Q35" s="299"/>
      <c r="R35" s="130"/>
      <c r="S35" s="130"/>
      <c r="T35" s="130"/>
      <c r="U35" s="130"/>
      <c r="V35" s="130"/>
      <c r="W35" s="130"/>
      <c r="X35" s="130"/>
    </row>
    <row r="36" spans="1:24" s="122" customFormat="1" ht="17.100000000000001" customHeight="1">
      <c r="A36" s="472"/>
      <c r="B36" s="452" t="s">
        <v>10</v>
      </c>
      <c r="C36" s="453"/>
      <c r="D36" s="429">
        <f>IFERROR('Gross Financial Liabilities'!D36/'Gross Financial Liabilities'!$D$39*100,"-")</f>
        <v>0</v>
      </c>
      <c r="E36" s="429">
        <f>IFERROR('Gross Financial Liabilities'!E36/'Gross Financial Liabilities'!$E$39*100,"-")</f>
        <v>5.4492158755812724E-2</v>
      </c>
      <c r="F36" s="429">
        <f>IFERROR('Gross Financial Liabilities'!F36/'Gross Financial Liabilities'!$F$39*100,"-")</f>
        <v>23.504432668150208</v>
      </c>
      <c r="G36" s="429">
        <f>IFERROR('Gross Financial Liabilities'!G36/'Gross Financial Liabilities'!$G$39*100,"-")</f>
        <v>7.4821266667520145</v>
      </c>
      <c r="H36" s="429">
        <f>IFERROR('Gross Financial Liabilities'!H36/'Gross Financial Liabilities'!$H$39*100,"-")</f>
        <v>0</v>
      </c>
      <c r="I36" s="429">
        <f>IFERROR('Gross Financial Liabilities'!I36/'Gross Financial Liabilities'!$I$39*100,"-")</f>
        <v>0</v>
      </c>
      <c r="J36" s="120"/>
      <c r="K36" s="299"/>
      <c r="L36" s="299"/>
      <c r="M36" s="299"/>
      <c r="N36" s="299"/>
      <c r="O36" s="299"/>
      <c r="P36" s="299"/>
      <c r="Q36" s="299"/>
      <c r="R36" s="130"/>
      <c r="S36" s="130"/>
      <c r="T36" s="130"/>
      <c r="U36" s="130"/>
      <c r="V36" s="130"/>
      <c r="W36" s="130"/>
      <c r="X36" s="130"/>
    </row>
    <row r="37" spans="1:24" s="122" customFormat="1" ht="17.100000000000001" customHeight="1">
      <c r="A37" s="472"/>
      <c r="B37" s="452" t="s">
        <v>11</v>
      </c>
      <c r="C37" s="453"/>
      <c r="D37" s="429">
        <f>IFERROR('Gross Financial Liabilities'!D37/'Gross Financial Liabilities'!$D$39*100,"-")</f>
        <v>0</v>
      </c>
      <c r="E37" s="429">
        <f>IFERROR('Gross Financial Liabilities'!E37/'Gross Financial Liabilities'!$E$39*100,"-")</f>
        <v>26.200360360832114</v>
      </c>
      <c r="F37" s="429">
        <f>IFERROR('Gross Financial Liabilities'!F37/'Gross Financial Liabilities'!$F$39*100,"-")</f>
        <v>42.317132383384568</v>
      </c>
      <c r="G37" s="429">
        <f>IFERROR('Gross Financial Liabilities'!G37/'Gross Financial Liabilities'!$G$39*100,"-")</f>
        <v>50.099472892744842</v>
      </c>
      <c r="H37" s="429">
        <f>IFERROR('Gross Financial Liabilities'!H37/'Gross Financial Liabilities'!$H$39*100,"-")</f>
        <v>0</v>
      </c>
      <c r="I37" s="429">
        <f>IFERROR('Gross Financial Liabilities'!I37/'Gross Financial Liabilities'!$I$39*100,"-")</f>
        <v>0</v>
      </c>
      <c r="J37" s="120"/>
      <c r="K37" s="299"/>
      <c r="L37" s="299"/>
      <c r="M37" s="299"/>
      <c r="N37" s="299"/>
      <c r="O37" s="299"/>
      <c r="P37" s="299"/>
      <c r="Q37" s="299"/>
      <c r="R37" s="130"/>
      <c r="S37" s="130"/>
      <c r="T37" s="130"/>
      <c r="U37" s="130"/>
      <c r="V37" s="130"/>
      <c r="W37" s="130"/>
      <c r="X37" s="130"/>
    </row>
    <row r="38" spans="1:24" s="122" customFormat="1" ht="17.100000000000001" customHeight="1">
      <c r="A38" s="472"/>
      <c r="B38" s="452" t="s">
        <v>13</v>
      </c>
      <c r="C38" s="453"/>
      <c r="D38" s="429">
        <f>IFERROR('Gross Financial Liabilities'!D38/'Gross Financial Liabilities'!$D$39*100,"-")</f>
        <v>25.108545094959261</v>
      </c>
      <c r="E38" s="429">
        <f>IFERROR('Gross Financial Liabilities'!E38/'Gross Financial Liabilities'!$E$39*100,"-")</f>
        <v>1.8677080794479419</v>
      </c>
      <c r="F38" s="429">
        <f>IFERROR('Gross Financial Liabilities'!F38/'Gross Financial Liabilities'!$F$39*100,"-")</f>
        <v>10.658118984703972</v>
      </c>
      <c r="G38" s="429">
        <f>IFERROR('Gross Financial Liabilities'!G38/'Gross Financial Liabilities'!$G$39*100,"-")</f>
        <v>9.1169698458133013</v>
      </c>
      <c r="H38" s="429">
        <f>IFERROR('Gross Financial Liabilities'!H38/'Gross Financial Liabilities'!$H$39*100,"-")</f>
        <v>44.667265490188768</v>
      </c>
      <c r="I38" s="429">
        <f>IFERROR('Gross Financial Liabilities'!I38/'Gross Financial Liabilities'!$I$39*100,"-")</f>
        <v>0</v>
      </c>
      <c r="J38" s="120"/>
      <c r="K38" s="299"/>
      <c r="L38" s="299"/>
      <c r="M38" s="299"/>
      <c r="N38" s="299"/>
      <c r="O38" s="299"/>
      <c r="P38" s="299"/>
      <c r="Q38" s="299"/>
      <c r="R38" s="130"/>
      <c r="S38" s="130"/>
      <c r="T38" s="130"/>
      <c r="U38" s="130"/>
      <c r="V38" s="130"/>
      <c r="W38" s="130"/>
      <c r="X38" s="130"/>
    </row>
    <row r="39" spans="1:24" s="122" customFormat="1" ht="17.100000000000001" customHeight="1">
      <c r="A39" s="301"/>
      <c r="B39" s="452" t="s">
        <v>16</v>
      </c>
      <c r="C39" s="453"/>
      <c r="D39" s="134">
        <f>IFERROR('Gross Financial Liabilities'!D39/'Gross Financial Liabilities'!$D$39*100,"-")</f>
        <v>100</v>
      </c>
      <c r="E39" s="134">
        <f>IFERROR('Gross Financial Liabilities'!E39/'Gross Financial Liabilities'!$E$39*100,"-")</f>
        <v>100</v>
      </c>
      <c r="F39" s="134">
        <f>IFERROR('Gross Financial Liabilities'!F39/'Gross Financial Liabilities'!$F$39*100,"-")</f>
        <v>100</v>
      </c>
      <c r="G39" s="134">
        <f>IFERROR('Gross Financial Liabilities'!G39/'Gross Financial Liabilities'!$G$39*100,"-")</f>
        <v>100</v>
      </c>
      <c r="H39" s="134">
        <f>IFERROR('Gross Financial Liabilities'!H39/'Gross Financial Liabilities'!$H$39*100,"-")</f>
        <v>100</v>
      </c>
      <c r="I39" s="134">
        <f>IFERROR('Gross Financial Liabilities'!I39/'Gross Financial Liabilities'!$I$39*100,"-")</f>
        <v>100</v>
      </c>
      <c r="J39" s="120"/>
      <c r="K39" s="299"/>
      <c r="L39" s="299"/>
      <c r="M39" s="299"/>
      <c r="N39" s="299"/>
      <c r="O39" s="299"/>
      <c r="P39" s="299"/>
      <c r="Q39" s="299"/>
      <c r="R39" s="130"/>
      <c r="S39" s="130"/>
      <c r="T39" s="130"/>
      <c r="U39" s="130"/>
      <c r="V39" s="130"/>
      <c r="W39" s="130"/>
      <c r="X39" s="130"/>
    </row>
    <row r="40" spans="1:24" s="123" customFormat="1"/>
    <row r="41" spans="1:24" ht="17.100000000000001" customHeight="1">
      <c r="A41" s="123"/>
      <c r="B41" s="191"/>
      <c r="C41" s="162"/>
      <c r="D41" s="464" t="s">
        <v>103</v>
      </c>
      <c r="E41" s="464"/>
      <c r="F41" s="464"/>
      <c r="G41" s="464"/>
      <c r="H41" s="464"/>
      <c r="I41" s="464"/>
      <c r="L41" s="122" t="s">
        <v>107</v>
      </c>
      <c r="M41" s="412">
        <f ca="1">NOW()</f>
        <v>44383.44200451389</v>
      </c>
    </row>
    <row r="42" spans="1:24" ht="17.100000000000001" customHeight="1">
      <c r="A42" s="123"/>
      <c r="B42" s="191"/>
      <c r="C42" s="193"/>
      <c r="D42" s="464" t="s">
        <v>4</v>
      </c>
      <c r="E42" s="464"/>
      <c r="F42" s="464"/>
      <c r="G42" s="464"/>
      <c r="H42" s="464"/>
      <c r="I42" s="464"/>
      <c r="L42" s="122"/>
      <c r="M42" s="122" t="s">
        <v>108</v>
      </c>
    </row>
    <row r="43" spans="1:24" ht="20.100000000000001" customHeight="1">
      <c r="A43" s="123"/>
      <c r="B43" s="538" t="s">
        <v>94</v>
      </c>
      <c r="C43" s="538"/>
      <c r="D43" s="194" t="s">
        <v>6</v>
      </c>
      <c r="E43" s="194" t="s">
        <v>7</v>
      </c>
      <c r="F43" s="194" t="s">
        <v>8</v>
      </c>
      <c r="G43" s="194" t="s">
        <v>9</v>
      </c>
      <c r="H43" s="194" t="s">
        <v>10</v>
      </c>
      <c r="I43" s="195" t="s">
        <v>11</v>
      </c>
    </row>
    <row r="44" spans="1:24" s="122" customFormat="1" ht="17.100000000000001" customHeight="1">
      <c r="A44" s="472"/>
      <c r="B44" s="452" t="s">
        <v>6</v>
      </c>
      <c r="C44" s="453"/>
      <c r="D44" s="429">
        <f>IFERROR('Gross Financial Liabilities'!D44/'Gross Financial Liabilities'!$D$51*100,"-")</f>
        <v>18.591578058619344</v>
      </c>
      <c r="E44" s="429">
        <f>IFERROR('Gross Financial Liabilities'!E44/'Gross Financial Liabilities'!$E$51*100,"-")</f>
        <v>14.77114390761499</v>
      </c>
      <c r="F44" s="429">
        <f>IFERROR('Gross Financial Liabilities'!F44/'Gross Financial Liabilities'!$F$51*100,"-")</f>
        <v>7.3600837948495341</v>
      </c>
      <c r="G44" s="429">
        <f>IFERROR('Gross Financial Liabilities'!G44/'Gross Financial Liabilities'!$G$51*100,"-")</f>
        <v>0.76188469115648738</v>
      </c>
      <c r="H44" s="429">
        <f>IFERROR('Gross Financial Liabilities'!H44/'Gross Financial Liabilities'!$H$51*100,"-")</f>
        <v>0.7989898065054738</v>
      </c>
      <c r="I44" s="429">
        <f>IFERROR('Gross Financial Liabilities'!I44/'Gross Financial Liabilities'!$I$51*100,"-")</f>
        <v>9.9102508584690181</v>
      </c>
      <c r="J44" s="120"/>
      <c r="K44" s="299"/>
      <c r="L44" s="299"/>
      <c r="M44" s="299"/>
      <c r="N44" s="299"/>
      <c r="O44" s="299"/>
      <c r="P44" s="299"/>
      <c r="Q44" s="299"/>
      <c r="R44" s="130"/>
      <c r="S44" s="130"/>
      <c r="T44" s="130"/>
      <c r="U44" s="130"/>
      <c r="V44" s="130"/>
      <c r="W44" s="130"/>
      <c r="X44" s="130"/>
    </row>
    <row r="45" spans="1:24" s="122" customFormat="1" ht="17.100000000000001" customHeight="1">
      <c r="A45" s="472"/>
      <c r="B45" s="452" t="s">
        <v>7</v>
      </c>
      <c r="C45" s="453"/>
      <c r="D45" s="429">
        <f>IFERROR('Gross Financial Liabilities'!D45/'Gross Financial Liabilities'!$D$51*100,"-")</f>
        <v>5.0682736325969735</v>
      </c>
      <c r="E45" s="326">
        <f>IFERROR('Gross Financial Liabilities'!E45/'Gross Financial Liabilities'!$E$51*100,"-")</f>
        <v>0</v>
      </c>
      <c r="F45" s="429">
        <f>IFERROR('Gross Financial Liabilities'!F45/'Gross Financial Liabilities'!$F$51*100,"-")</f>
        <v>0.5646007137493414</v>
      </c>
      <c r="G45" s="429">
        <f>IFERROR('Gross Financial Liabilities'!G45/'Gross Financial Liabilities'!$G$51*100,"-")</f>
        <v>1.137213666453599</v>
      </c>
      <c r="H45" s="429">
        <f>IFERROR('Gross Financial Liabilities'!H45/'Gross Financial Liabilities'!$H$51*100,"-")</f>
        <v>3.2916665874684836E-2</v>
      </c>
      <c r="I45" s="429">
        <f>IFERROR('Gross Financial Liabilities'!I45/'Gross Financial Liabilities'!$I$51*100,"-")</f>
        <v>3.1260721485618973E-3</v>
      </c>
      <c r="J45" s="120"/>
      <c r="K45" s="299"/>
      <c r="L45" s="299"/>
      <c r="M45" s="299"/>
      <c r="N45" s="299"/>
      <c r="O45" s="299"/>
      <c r="P45" s="299"/>
      <c r="Q45" s="299"/>
      <c r="R45" s="130"/>
      <c r="S45" s="130"/>
      <c r="T45" s="130"/>
      <c r="U45" s="130"/>
      <c r="V45" s="130"/>
      <c r="W45" s="130"/>
      <c r="X45" s="130"/>
    </row>
    <row r="46" spans="1:24" s="122" customFormat="1" ht="17.100000000000001" customHeight="1">
      <c r="A46" s="472"/>
      <c r="B46" s="452" t="s">
        <v>8</v>
      </c>
      <c r="C46" s="453"/>
      <c r="D46" s="429">
        <f>IFERROR('Gross Financial Liabilities'!D46/'Gross Financial Liabilities'!$D$51*100,"-")</f>
        <v>32.817528475317189</v>
      </c>
      <c r="E46" s="429">
        <f>IFERROR('Gross Financial Liabilities'!E46/'Gross Financial Liabilities'!$E$51*100,"-")</f>
        <v>56.847102955295604</v>
      </c>
      <c r="F46" s="429">
        <f>IFERROR('Gross Financial Liabilities'!F46/'Gross Financial Liabilities'!$F$51*100,"-")</f>
        <v>7.2732233929773775</v>
      </c>
      <c r="G46" s="429">
        <f>IFERROR('Gross Financial Liabilities'!G46/'Gross Financial Liabilities'!$G$51*100,"-")</f>
        <v>14.558213228422467</v>
      </c>
      <c r="H46" s="429">
        <f>IFERROR('Gross Financial Liabilities'!H46/'Gross Financial Liabilities'!$H$51*100,"-")</f>
        <v>39.74451434146583</v>
      </c>
      <c r="I46" s="429">
        <f>IFERROR('Gross Financial Liabilities'!I46/'Gross Financial Liabilities'!$I$51*100,"-")</f>
        <v>67.726236981305689</v>
      </c>
      <c r="K46" s="303"/>
      <c r="L46" s="303"/>
      <c r="M46" s="303"/>
      <c r="N46" s="303"/>
      <c r="O46" s="303"/>
      <c r="P46" s="303"/>
      <c r="Q46" s="303"/>
      <c r="R46" s="130"/>
      <c r="S46" s="130"/>
      <c r="T46" s="130"/>
      <c r="U46" s="130"/>
      <c r="V46" s="130"/>
      <c r="W46" s="130"/>
      <c r="X46" s="130"/>
    </row>
    <row r="47" spans="1:24" s="122" customFormat="1" ht="17.100000000000001" customHeight="1">
      <c r="A47" s="472"/>
      <c r="B47" s="452" t="s">
        <v>9</v>
      </c>
      <c r="C47" s="453"/>
      <c r="D47" s="429">
        <f>IFERROR('Gross Financial Liabilities'!D47/'Gross Financial Liabilities'!$D$51*100,"-")</f>
        <v>18.10119681510729</v>
      </c>
      <c r="E47" s="429">
        <f>IFERROR('Gross Financial Liabilities'!E47/'Gross Financial Liabilities'!$E$51*100,"-")</f>
        <v>0.33556773666260831</v>
      </c>
      <c r="F47" s="429">
        <f>IFERROR('Gross Financial Liabilities'!F47/'Gross Financial Liabilities'!$F$51*100,"-")</f>
        <v>8.4660848410970093</v>
      </c>
      <c r="G47" s="429">
        <f>IFERROR('Gross Financial Liabilities'!G47/'Gross Financial Liabilities'!$G$51*100,"-")</f>
        <v>16.939363002843766</v>
      </c>
      <c r="H47" s="429">
        <f>IFERROR('Gross Financial Liabilities'!H47/'Gross Financial Liabilities'!$H$51*100,"-")</f>
        <v>15.332789661413567</v>
      </c>
      <c r="I47" s="429">
        <f>IFERROR('Gross Financial Liabilities'!I47/'Gross Financial Liabilities'!$I$51*100,"-")</f>
        <v>22.360386088076741</v>
      </c>
      <c r="J47" s="120"/>
      <c r="K47" s="299"/>
      <c r="L47" s="299"/>
      <c r="M47" s="299"/>
      <c r="N47" s="299"/>
      <c r="O47" s="299"/>
      <c r="P47" s="299"/>
      <c r="Q47" s="299"/>
      <c r="R47" s="130"/>
      <c r="S47" s="130"/>
      <c r="T47" s="130"/>
      <c r="U47" s="130"/>
      <c r="V47" s="130"/>
      <c r="W47" s="130"/>
      <c r="X47" s="130"/>
    </row>
    <row r="48" spans="1:24" s="122" customFormat="1" ht="17.100000000000001" customHeight="1">
      <c r="A48" s="472"/>
      <c r="B48" s="452" t="s">
        <v>10</v>
      </c>
      <c r="C48" s="453"/>
      <c r="D48" s="429">
        <f>IFERROR('Gross Financial Liabilities'!D48/'Gross Financial Liabilities'!$D$51*100,"-")</f>
        <v>0</v>
      </c>
      <c r="E48" s="429">
        <f>IFERROR('Gross Financial Liabilities'!E48/'Gross Financial Liabilities'!$E$51*100,"-")</f>
        <v>5.3962203824514471E-2</v>
      </c>
      <c r="F48" s="429">
        <f>IFERROR('Gross Financial Liabilities'!F48/'Gross Financial Liabilities'!$F$51*100,"-")</f>
        <v>23.322833225295724</v>
      </c>
      <c r="G48" s="429">
        <f>IFERROR('Gross Financial Liabilities'!G48/'Gross Financial Liabilities'!$G$51*100,"-")</f>
        <v>7.4853420919969178</v>
      </c>
      <c r="H48" s="429">
        <f>IFERROR('Gross Financial Liabilities'!H48/'Gross Financial Liabilities'!$H$51*100,"-")</f>
        <v>0</v>
      </c>
      <c r="I48" s="429">
        <f>IFERROR('Gross Financial Liabilities'!I48/'Gross Financial Liabilities'!$I$51*100,"-")</f>
        <v>0</v>
      </c>
      <c r="J48" s="120"/>
      <c r="K48" s="299"/>
      <c r="L48" s="299"/>
      <c r="M48" s="299"/>
      <c r="N48" s="299"/>
      <c r="O48" s="299"/>
      <c r="P48" s="299"/>
      <c r="Q48" s="299"/>
      <c r="R48" s="130"/>
      <c r="S48" s="130"/>
      <c r="T48" s="130"/>
      <c r="U48" s="130"/>
      <c r="V48" s="130"/>
      <c r="W48" s="130"/>
      <c r="X48" s="130"/>
    </row>
    <row r="49" spans="1:25" s="122" customFormat="1" ht="17.100000000000001" customHeight="1">
      <c r="A49" s="472"/>
      <c r="B49" s="452" t="s">
        <v>11</v>
      </c>
      <c r="C49" s="453"/>
      <c r="D49" s="429">
        <f>IFERROR('Gross Financial Liabilities'!D49/'Gross Financial Liabilities'!$D$51*100,"-")</f>
        <v>0</v>
      </c>
      <c r="E49" s="429">
        <f>IFERROR('Gross Financial Liabilities'!E49/'Gross Financial Liabilities'!$E$51*100,"-")</f>
        <v>26.119800697600333</v>
      </c>
      <c r="F49" s="429">
        <f>IFERROR('Gross Financial Liabilities'!F49/'Gross Financial Liabilities'!$F$51*100,"-")</f>
        <v>41.967707048895448</v>
      </c>
      <c r="G49" s="429">
        <f>IFERROR('Gross Financial Liabilities'!G49/'Gross Financial Liabilities'!$G$51*100,"-")</f>
        <v>50.316800695143172</v>
      </c>
      <c r="H49" s="429">
        <f>IFERROR('Gross Financial Liabilities'!H49/'Gross Financial Liabilities'!$H$51*100,"-")</f>
        <v>0</v>
      </c>
      <c r="I49" s="429">
        <f>IFERROR('Gross Financial Liabilities'!I49/'Gross Financial Liabilities'!$I$51*100,"-")</f>
        <v>0</v>
      </c>
      <c r="J49" s="120"/>
      <c r="K49" s="299"/>
      <c r="L49" s="299"/>
      <c r="M49" s="299"/>
      <c r="N49" s="299"/>
      <c r="O49" s="299"/>
      <c r="P49" s="299"/>
      <c r="Q49" s="299"/>
      <c r="R49" s="130"/>
      <c r="S49" s="130"/>
      <c r="T49" s="130"/>
      <c r="U49" s="130"/>
      <c r="V49" s="130"/>
      <c r="W49" s="130"/>
      <c r="X49" s="130"/>
    </row>
    <row r="50" spans="1:25" s="122" customFormat="1" ht="17.100000000000001" customHeight="1">
      <c r="A50" s="472"/>
      <c r="B50" s="452" t="s">
        <v>13</v>
      </c>
      <c r="C50" s="453"/>
      <c r="D50" s="429">
        <f>IFERROR('Gross Financial Liabilities'!D50/'Gross Financial Liabilities'!$D$51*100,"-")</f>
        <v>25.421423018359203</v>
      </c>
      <c r="E50" s="429">
        <f>IFERROR('Gross Financial Liabilities'!E50/'Gross Financial Liabilities'!$E$51*100,"-")</f>
        <v>1.8724224990019485</v>
      </c>
      <c r="F50" s="429">
        <f>IFERROR('Gross Financial Liabilities'!F50/'Gross Financial Liabilities'!$F$51*100,"-")</f>
        <v>11.045466983135576</v>
      </c>
      <c r="G50" s="429">
        <f>IFERROR('Gross Financial Liabilities'!G50/'Gross Financial Liabilities'!$G$51*100,"-")</f>
        <v>8.8011826239835944</v>
      </c>
      <c r="H50" s="429">
        <f>IFERROR('Gross Financial Liabilities'!H50/'Gross Financial Liabilities'!$H$51*100,"-")</f>
        <v>44.090789524740451</v>
      </c>
      <c r="I50" s="429">
        <f>IFERROR('Gross Financial Liabilities'!I50/'Gross Financial Liabilities'!$I$51*100,"-")</f>
        <v>0</v>
      </c>
      <c r="J50" s="120"/>
      <c r="K50" s="299"/>
      <c r="L50" s="299"/>
      <c r="M50" s="299"/>
      <c r="N50" s="299"/>
      <c r="O50" s="299"/>
      <c r="P50" s="299"/>
      <c r="Q50" s="299"/>
      <c r="R50" s="130"/>
      <c r="S50" s="130"/>
      <c r="T50" s="130"/>
      <c r="U50" s="130"/>
      <c r="V50" s="130"/>
      <c r="W50" s="130"/>
      <c r="X50" s="130"/>
    </row>
    <row r="51" spans="1:25" s="122" customFormat="1" ht="17.100000000000001" customHeight="1">
      <c r="A51" s="301"/>
      <c r="B51" s="452" t="s">
        <v>16</v>
      </c>
      <c r="C51" s="453"/>
      <c r="D51" s="134">
        <f>IFERROR('Gross Financial Liabilities'!D51/'Gross Financial Liabilities'!$D$51*100,"-")</f>
        <v>100</v>
      </c>
      <c r="E51" s="134">
        <f>IFERROR('Gross Financial Liabilities'!E51/'Gross Financial Liabilities'!$E$51*100,"-")</f>
        <v>100</v>
      </c>
      <c r="F51" s="134">
        <f>IFERROR('Gross Financial Liabilities'!F51/'Gross Financial Liabilities'!$F$51*100,"-")</f>
        <v>100</v>
      </c>
      <c r="G51" s="134">
        <f>IFERROR('Gross Financial Liabilities'!G51/'Gross Financial Liabilities'!$G$51*100,"-")</f>
        <v>100</v>
      </c>
      <c r="H51" s="134">
        <f>IFERROR('Gross Financial Liabilities'!H51/'Gross Financial Liabilities'!$H$51*100,"-")</f>
        <v>100</v>
      </c>
      <c r="I51" s="134">
        <f>IFERROR('Gross Financial Liabilities'!I51/'Gross Financial Liabilities'!$I$51*100,"-")</f>
        <v>100</v>
      </c>
      <c r="J51" s="120"/>
      <c r="K51" s="299"/>
      <c r="L51" s="299"/>
      <c r="M51" s="299"/>
      <c r="N51" s="299"/>
      <c r="O51" s="299"/>
      <c r="P51" s="299"/>
      <c r="Q51" s="299"/>
      <c r="R51" s="130"/>
      <c r="S51" s="130"/>
      <c r="T51" s="130"/>
      <c r="U51" s="130"/>
      <c r="V51" s="130"/>
      <c r="W51" s="130"/>
      <c r="X51" s="130"/>
    </row>
    <row r="52" spans="1:25" s="123" customFormat="1"/>
    <row r="53" spans="1:25" ht="17.100000000000001" customHeight="1">
      <c r="A53" s="123"/>
      <c r="B53" s="191"/>
      <c r="C53" s="162"/>
      <c r="D53" s="464" t="s">
        <v>14</v>
      </c>
      <c r="E53" s="464"/>
      <c r="F53" s="464"/>
      <c r="G53" s="464"/>
      <c r="H53" s="464"/>
      <c r="I53" s="464"/>
      <c r="L53" s="122" t="s">
        <v>107</v>
      </c>
      <c r="M53" s="412">
        <f ca="1">NOW()</f>
        <v>44383.44200451389</v>
      </c>
    </row>
    <row r="54" spans="1:25" ht="17.100000000000001" customHeight="1">
      <c r="A54" s="123"/>
      <c r="B54" s="191"/>
      <c r="C54" s="193"/>
      <c r="D54" s="464" t="s">
        <v>4</v>
      </c>
      <c r="E54" s="464"/>
      <c r="F54" s="464"/>
      <c r="G54" s="464"/>
      <c r="H54" s="464"/>
      <c r="I54" s="464"/>
      <c r="L54" s="122"/>
      <c r="M54" s="122" t="s">
        <v>108</v>
      </c>
    </row>
    <row r="55" spans="1:25" ht="20.100000000000001" customHeight="1">
      <c r="A55" s="123"/>
      <c r="B55" s="538" t="s">
        <v>94</v>
      </c>
      <c r="C55" s="538"/>
      <c r="D55" s="194" t="s">
        <v>6</v>
      </c>
      <c r="E55" s="194" t="s">
        <v>7</v>
      </c>
      <c r="F55" s="194" t="s">
        <v>8</v>
      </c>
      <c r="G55" s="194" t="s">
        <v>9</v>
      </c>
      <c r="H55" s="194" t="s">
        <v>10</v>
      </c>
      <c r="I55" s="195" t="s">
        <v>11</v>
      </c>
    </row>
    <row r="56" spans="1:25" s="122" customFormat="1" ht="17.100000000000001" customHeight="1">
      <c r="A56" s="472"/>
      <c r="B56" s="452" t="s">
        <v>6</v>
      </c>
      <c r="C56" s="453"/>
      <c r="D56" s="429">
        <f>IFERROR('Gross Financial Liabilities'!D56/'Gross Financial Liabilities'!$D$63*100,"-")</f>
        <v>18.91023042003631</v>
      </c>
      <c r="E56" s="429">
        <f>IFERROR('Gross Financial Liabilities'!E56/'Gross Financial Liabilities'!$E$63*100,"-")</f>
        <v>6.2014508395545089</v>
      </c>
      <c r="F56" s="429">
        <f>IFERROR('Gross Financial Liabilities'!F56/'Gross Financial Liabilities'!$F$63*100,"-")</f>
        <v>6.5806926736355518</v>
      </c>
      <c r="G56" s="429">
        <f>IFERROR('Gross Financial Liabilities'!G56/'Gross Financial Liabilities'!$G$63*100,"-")</f>
        <v>0.74237173327751382</v>
      </c>
      <c r="H56" s="429">
        <f>IFERROR('Gross Financial Liabilities'!H56/'Gross Financial Liabilities'!$H$63*100,"-")</f>
        <v>0.82573991343322384</v>
      </c>
      <c r="I56" s="429">
        <f>IFERROR('Gross Financial Liabilities'!I56/'Gross Financial Liabilities'!$I$63*100,"-")</f>
        <v>10.417979139687375</v>
      </c>
      <c r="J56" s="120"/>
      <c r="K56" s="299"/>
      <c r="L56" s="299"/>
      <c r="M56" s="299"/>
      <c r="N56" s="299"/>
      <c r="O56" s="299"/>
      <c r="P56" s="299"/>
      <c r="Q56" s="299"/>
      <c r="R56" s="130"/>
      <c r="S56" s="130"/>
      <c r="T56" s="130"/>
      <c r="U56" s="130"/>
      <c r="V56" s="130"/>
      <c r="W56" s="130"/>
      <c r="X56" s="130"/>
      <c r="Y56" s="130"/>
    </row>
    <row r="57" spans="1:25" s="122" customFormat="1" ht="17.100000000000001" customHeight="1">
      <c r="A57" s="472"/>
      <c r="B57" s="452" t="s">
        <v>7</v>
      </c>
      <c r="C57" s="453"/>
      <c r="D57" s="429">
        <f>IFERROR('Gross Financial Liabilities'!D57/'Gross Financial Liabilities'!$D$63*100,"-")</f>
        <v>5.1029772807616345</v>
      </c>
      <c r="E57" s="326">
        <f>IFERROR('Gross Financial Liabilities'!E57/'Gross Financial Liabilities'!$E$63*100,"-")</f>
        <v>0</v>
      </c>
      <c r="F57" s="429">
        <f>IFERROR('Gross Financial Liabilities'!F57/'Gross Financial Liabilities'!$F$63*100,"-")</f>
        <v>0.2827121127093874</v>
      </c>
      <c r="G57" s="429">
        <f>IFERROR('Gross Financial Liabilities'!G57/'Gross Financial Liabilities'!$G$63*100,"-")</f>
        <v>1.1113328923772841</v>
      </c>
      <c r="H57" s="429">
        <f>IFERROR('Gross Financial Liabilities'!H57/'Gross Financial Liabilities'!$H$63*100,"-")</f>
        <v>2.7614362939405175E-2</v>
      </c>
      <c r="I57" s="429">
        <f>IFERROR('Gross Financial Liabilities'!I57/'Gross Financial Liabilities'!$I$63*100,"-")</f>
        <v>1.8362386871253349E-3</v>
      </c>
      <c r="J57" s="120"/>
      <c r="K57" s="299"/>
      <c r="L57" s="299"/>
      <c r="M57" s="299"/>
      <c r="N57" s="299"/>
      <c r="O57" s="299"/>
      <c r="P57" s="299"/>
      <c r="Q57" s="299"/>
      <c r="R57" s="130"/>
      <c r="S57" s="130"/>
      <c r="T57" s="130"/>
      <c r="U57" s="130"/>
      <c r="V57" s="130"/>
      <c r="W57" s="130"/>
      <c r="X57" s="130"/>
      <c r="Y57" s="130"/>
    </row>
    <row r="58" spans="1:25" s="122" customFormat="1" ht="17.100000000000001" customHeight="1">
      <c r="A58" s="472"/>
      <c r="B58" s="452" t="s">
        <v>8</v>
      </c>
      <c r="C58" s="453"/>
      <c r="D58" s="429">
        <f>IFERROR('Gross Financial Liabilities'!D58/'Gross Financial Liabilities'!$D$63*100,"-")</f>
        <v>32.373002858253216</v>
      </c>
      <c r="E58" s="429">
        <f>IFERROR('Gross Financial Liabilities'!E58/'Gross Financial Liabilities'!$E$63*100,"-")</f>
        <v>61.101380076551074</v>
      </c>
      <c r="F58" s="429">
        <f>IFERROR('Gross Financial Liabilities'!F58/'Gross Financial Liabilities'!$F$63*100,"-")</f>
        <v>7.0728303362031921</v>
      </c>
      <c r="G58" s="429">
        <f>IFERROR('Gross Financial Liabilities'!G58/'Gross Financial Liabilities'!$G$63*100,"-")</f>
        <v>14.727679607657304</v>
      </c>
      <c r="H58" s="429">
        <f>IFERROR('Gross Financial Liabilities'!H58/'Gross Financial Liabilities'!$H$63*100,"-")</f>
        <v>39.968331772080759</v>
      </c>
      <c r="I58" s="429">
        <f>IFERROR('Gross Financial Liabilities'!I58/'Gross Financial Liabilities'!$I$63*100,"-")</f>
        <v>67.546016514266668</v>
      </c>
      <c r="J58" s="120"/>
      <c r="K58" s="299"/>
      <c r="L58" s="299"/>
      <c r="M58" s="299"/>
      <c r="N58" s="299"/>
      <c r="O58" s="299"/>
      <c r="P58" s="299"/>
      <c r="Q58" s="299"/>
      <c r="R58" s="130"/>
      <c r="S58" s="130"/>
      <c r="T58" s="130"/>
      <c r="U58" s="130"/>
      <c r="V58" s="130"/>
      <c r="W58" s="130"/>
      <c r="X58" s="130"/>
      <c r="Y58" s="130"/>
    </row>
    <row r="59" spans="1:25" s="122" customFormat="1" ht="17.100000000000001" customHeight="1">
      <c r="A59" s="472"/>
      <c r="B59" s="452" t="s">
        <v>9</v>
      </c>
      <c r="C59" s="453"/>
      <c r="D59" s="429">
        <f>IFERROR('Gross Financial Liabilities'!D59/'Gross Financial Liabilities'!$D$63*100,"-")</f>
        <v>18.418135672556623</v>
      </c>
      <c r="E59" s="429">
        <f>IFERROR('Gross Financial Liabilities'!E59/'Gross Financial Liabilities'!$E$63*100,"-")</f>
        <v>0.30425652565400946</v>
      </c>
      <c r="F59" s="429">
        <f>IFERROR('Gross Financial Liabilities'!F59/'Gross Financial Liabilities'!$F$63*100,"-")</f>
        <v>8.3637639070079963</v>
      </c>
      <c r="G59" s="429">
        <f>IFERROR('Gross Financial Liabilities'!G59/'Gross Financial Liabilities'!$G$63*100,"-")</f>
        <v>16.431249771199059</v>
      </c>
      <c r="H59" s="429">
        <f>IFERROR('Gross Financial Liabilities'!H59/'Gross Financial Liabilities'!$H$63*100,"-")</f>
        <v>15.149441368560243</v>
      </c>
      <c r="I59" s="429">
        <f>IFERROR('Gross Financial Liabilities'!I59/'Gross Financial Liabilities'!$I$63*100,"-")</f>
        <v>22.034168107358834</v>
      </c>
      <c r="J59" s="120"/>
      <c r="K59" s="299"/>
      <c r="L59" s="299"/>
      <c r="M59" s="299"/>
      <c r="N59" s="299"/>
      <c r="O59" s="299"/>
      <c r="P59" s="299"/>
      <c r="Q59" s="299"/>
      <c r="R59" s="130"/>
      <c r="S59" s="130"/>
      <c r="T59" s="130"/>
      <c r="U59" s="130"/>
      <c r="V59" s="130"/>
      <c r="W59" s="130"/>
      <c r="X59" s="130"/>
      <c r="Y59" s="130"/>
    </row>
    <row r="60" spans="1:25" s="122" customFormat="1" ht="17.100000000000001" customHeight="1">
      <c r="A60" s="472"/>
      <c r="B60" s="452" t="s">
        <v>10</v>
      </c>
      <c r="C60" s="453"/>
      <c r="D60" s="429">
        <f>IFERROR('Gross Financial Liabilities'!D60/'Gross Financial Liabilities'!$D$63*100,"-")</f>
        <v>0</v>
      </c>
      <c r="E60" s="429">
        <f>IFERROR('Gross Financial Liabilities'!E60/'Gross Financial Liabilities'!$E$63*100,"-")</f>
        <v>4.6827058579762611E-2</v>
      </c>
      <c r="F60" s="429">
        <f>IFERROR('Gross Financial Liabilities'!F60/'Gross Financial Liabilities'!$F$63*100,"-")</f>
        <v>24.345944550896515</v>
      </c>
      <c r="G60" s="429">
        <f>IFERROR('Gross Financial Liabilities'!G60/'Gross Financial Liabilities'!$G$63*100,"-")</f>
        <v>7.248361808887041</v>
      </c>
      <c r="H60" s="429">
        <f>IFERROR('Gross Financial Liabilities'!H60/'Gross Financial Liabilities'!$H$63*100,"-")</f>
        <v>0.38685400890586125</v>
      </c>
      <c r="I60" s="429">
        <f>IFERROR('Gross Financial Liabilities'!I60/'Gross Financial Liabilities'!$I$63*100,"-")</f>
        <v>0</v>
      </c>
      <c r="K60" s="303"/>
      <c r="L60" s="303"/>
      <c r="M60" s="303"/>
      <c r="N60" s="303"/>
      <c r="O60" s="303"/>
      <c r="P60" s="303"/>
      <c r="Q60" s="303"/>
      <c r="R60" s="130"/>
      <c r="S60" s="130"/>
      <c r="T60" s="130"/>
      <c r="U60" s="130"/>
      <c r="V60" s="130"/>
      <c r="W60" s="130"/>
      <c r="X60" s="130"/>
      <c r="Y60" s="130"/>
    </row>
    <row r="61" spans="1:25" s="122" customFormat="1" ht="17.100000000000001" customHeight="1">
      <c r="A61" s="472"/>
      <c r="B61" s="452" t="s">
        <v>11</v>
      </c>
      <c r="C61" s="453"/>
      <c r="D61" s="429">
        <f>IFERROR('Gross Financial Liabilities'!D61/'Gross Financial Liabilities'!$D$63*100,"-")</f>
        <v>0</v>
      </c>
      <c r="E61" s="429">
        <f>IFERROR('Gross Financial Liabilities'!E61/'Gross Financial Liabilities'!$E$63*100,"-")</f>
        <v>30.530578084168624</v>
      </c>
      <c r="F61" s="429">
        <f>IFERROR('Gross Financial Liabilities'!F61/'Gross Financial Liabilities'!$F$63*100,"-")</f>
        <v>42.709828697514332</v>
      </c>
      <c r="G61" s="429">
        <f>IFERROR('Gross Financial Liabilities'!G61/'Gross Financial Liabilities'!$G$63*100,"-")</f>
        <v>50.411031311108665</v>
      </c>
      <c r="H61" s="429">
        <f>IFERROR('Gross Financial Liabilities'!H61/'Gross Financial Liabilities'!$H$63*100,"-")</f>
        <v>1.0557020579722565</v>
      </c>
      <c r="I61" s="429">
        <f>IFERROR('Gross Financial Liabilities'!I61/'Gross Financial Liabilities'!$I$63*100,"-")</f>
        <v>0</v>
      </c>
      <c r="J61" s="120"/>
      <c r="K61" s="299"/>
      <c r="L61" s="299"/>
      <c r="M61" s="299"/>
      <c r="N61" s="299"/>
      <c r="O61" s="299"/>
      <c r="P61" s="299"/>
      <c r="Q61" s="299"/>
      <c r="R61" s="130"/>
      <c r="S61" s="130"/>
      <c r="T61" s="130"/>
      <c r="U61" s="130"/>
      <c r="V61" s="130"/>
      <c r="W61" s="130"/>
      <c r="X61" s="130"/>
      <c r="Y61" s="130"/>
    </row>
    <row r="62" spans="1:25" s="122" customFormat="1" ht="17.100000000000001" customHeight="1">
      <c r="A62" s="472"/>
      <c r="B62" s="452" t="s">
        <v>13</v>
      </c>
      <c r="C62" s="453"/>
      <c r="D62" s="429">
        <f>IFERROR('Gross Financial Liabilities'!D62/'Gross Financial Liabilities'!$D$63*100,"-")</f>
        <v>25.195653768392223</v>
      </c>
      <c r="E62" s="429">
        <f>IFERROR('Gross Financial Liabilities'!E62/'Gross Financial Liabilities'!$E$63*100,"-")</f>
        <v>1.8155074154920192</v>
      </c>
      <c r="F62" s="429">
        <f>IFERROR('Gross Financial Liabilities'!F62/'Gross Financial Liabilities'!$F$63*100,"-")</f>
        <v>10.644227722033012</v>
      </c>
      <c r="G62" s="429">
        <f>IFERROR('Gross Financial Liabilities'!G62/'Gross Financial Liabilities'!$G$63*100,"-")</f>
        <v>9.3279728754931313</v>
      </c>
      <c r="H62" s="429">
        <f>IFERROR('Gross Financial Liabilities'!H62/'Gross Financial Liabilities'!$H$63*100,"-")</f>
        <v>42.586316516108262</v>
      </c>
      <c r="I62" s="429">
        <f>IFERROR('Gross Financial Liabilities'!I62/'Gross Financial Liabilities'!$I$63*100,"-")</f>
        <v>0</v>
      </c>
      <c r="J62" s="120"/>
      <c r="K62" s="299"/>
      <c r="L62" s="299"/>
      <c r="M62" s="299"/>
      <c r="N62" s="299"/>
      <c r="O62" s="299"/>
      <c r="P62" s="299"/>
      <c r="Q62" s="299"/>
      <c r="R62" s="130"/>
      <c r="S62" s="130"/>
      <c r="T62" s="130"/>
      <c r="U62" s="130"/>
      <c r="V62" s="130"/>
      <c r="W62" s="130"/>
      <c r="X62" s="130"/>
      <c r="Y62" s="130"/>
    </row>
    <row r="63" spans="1:25" s="122" customFormat="1" ht="17.100000000000001" customHeight="1">
      <c r="A63" s="301"/>
      <c r="B63" s="452" t="s">
        <v>16</v>
      </c>
      <c r="C63" s="453"/>
      <c r="D63" s="134">
        <f>IFERROR('Gross Financial Liabilities'!D63/'Gross Financial Liabilities'!$D$63*100,"-")</f>
        <v>100</v>
      </c>
      <c r="E63" s="134">
        <f>IFERROR('Gross Financial Liabilities'!E63/'Gross Financial Liabilities'!$E$63*100,"-")</f>
        <v>100</v>
      </c>
      <c r="F63" s="134">
        <f>IFERROR('Gross Financial Liabilities'!F63/'Gross Financial Liabilities'!$F$63*100,"-")</f>
        <v>100</v>
      </c>
      <c r="G63" s="134">
        <f>IFERROR('Gross Financial Liabilities'!G63/'Gross Financial Liabilities'!$G$63*100,"-")</f>
        <v>100</v>
      </c>
      <c r="H63" s="134">
        <f>IFERROR('Gross Financial Liabilities'!H63/'Gross Financial Liabilities'!$H$63*100,"-")</f>
        <v>100</v>
      </c>
      <c r="I63" s="134">
        <f>IFERROR('Gross Financial Liabilities'!I63/'Gross Financial Liabilities'!$I$63*100,"-")</f>
        <v>100</v>
      </c>
      <c r="J63" s="120"/>
      <c r="K63" s="299"/>
      <c r="L63" s="299"/>
      <c r="M63" s="299"/>
      <c r="N63" s="299"/>
      <c r="O63" s="299"/>
      <c r="P63" s="299"/>
      <c r="Q63" s="299"/>
      <c r="R63" s="130"/>
      <c r="S63" s="130"/>
      <c r="T63" s="130"/>
      <c r="U63" s="130"/>
      <c r="V63" s="130"/>
      <c r="W63" s="130"/>
      <c r="X63" s="130"/>
      <c r="Y63" s="130"/>
    </row>
    <row r="64" spans="1:25" s="123" customFormat="1"/>
    <row r="65" spans="1:29" ht="17.100000000000001" customHeight="1">
      <c r="A65" s="123"/>
      <c r="B65" s="191"/>
      <c r="C65" s="162"/>
      <c r="D65" s="464" t="s">
        <v>98</v>
      </c>
      <c r="E65" s="464"/>
      <c r="F65" s="464"/>
      <c r="G65" s="464"/>
      <c r="H65" s="464"/>
      <c r="I65" s="464"/>
      <c r="L65" s="122" t="s">
        <v>107</v>
      </c>
      <c r="M65" s="412">
        <f ca="1">NOW()</f>
        <v>44383.44200451389</v>
      </c>
    </row>
    <row r="66" spans="1:29" ht="17.100000000000001" customHeight="1">
      <c r="A66" s="123"/>
      <c r="B66" s="191"/>
      <c r="C66" s="193"/>
      <c r="D66" s="464" t="s">
        <v>4</v>
      </c>
      <c r="E66" s="464"/>
      <c r="F66" s="464"/>
      <c r="G66" s="464"/>
      <c r="H66" s="464"/>
      <c r="I66" s="464"/>
      <c r="L66" s="122"/>
      <c r="M66" s="122" t="s">
        <v>108</v>
      </c>
    </row>
    <row r="67" spans="1:29" ht="20.100000000000001" customHeight="1">
      <c r="A67" s="123"/>
      <c r="B67" s="538" t="s">
        <v>94</v>
      </c>
      <c r="C67" s="538"/>
      <c r="D67" s="194" t="s">
        <v>6</v>
      </c>
      <c r="E67" s="194" t="s">
        <v>7</v>
      </c>
      <c r="F67" s="194" t="s">
        <v>8</v>
      </c>
      <c r="G67" s="194" t="s">
        <v>9</v>
      </c>
      <c r="H67" s="194" t="s">
        <v>10</v>
      </c>
      <c r="I67" s="195" t="s">
        <v>11</v>
      </c>
      <c r="K67" s="197"/>
      <c r="L67" s="197"/>
      <c r="M67" s="197"/>
      <c r="N67" s="197"/>
      <c r="O67" s="197"/>
      <c r="P67" s="197"/>
      <c r="Q67" s="197"/>
      <c r="R67" s="197"/>
    </row>
    <row r="68" spans="1:29" s="122" customFormat="1" ht="17.100000000000001" customHeight="1">
      <c r="A68" s="472"/>
      <c r="B68" s="452" t="s">
        <v>6</v>
      </c>
      <c r="C68" s="453"/>
      <c r="D68" s="429">
        <f>IFERROR('Gross Financial Liabilities'!D68/'Gross Financial Liabilities'!$D$75*100,"-")</f>
        <v>17.842442902633799</v>
      </c>
      <c r="E68" s="429">
        <f>IFERROR('Gross Financial Liabilities'!E68/'Gross Financial Liabilities'!$E$75*100,"-")</f>
        <v>17.369939644651804</v>
      </c>
      <c r="F68" s="429">
        <f>IFERROR('Gross Financial Liabilities'!F68/'Gross Financial Liabilities'!$F$75*100,"-")</f>
        <v>7.799657928836047</v>
      </c>
      <c r="G68" s="429">
        <f>IFERROR('Gross Financial Liabilities'!G68/'Gross Financial Liabilities'!$G$75*100,"-")</f>
        <v>0.71189697357361792</v>
      </c>
      <c r="H68" s="429">
        <f>IFERROR('Gross Financial Liabilities'!H68/'Gross Financial Liabilities'!$H$75*100,"-")</f>
        <v>0.88193154190544498</v>
      </c>
      <c r="I68" s="429">
        <f>IFERROR('Gross Financial Liabilities'!I68/'Gross Financial Liabilities'!$I$75*100,"-")</f>
        <v>10.71615880232816</v>
      </c>
      <c r="J68" s="120"/>
      <c r="K68" s="299"/>
      <c r="L68" s="299"/>
      <c r="M68" s="299"/>
      <c r="N68" s="299"/>
      <c r="O68" s="299"/>
      <c r="P68" s="299"/>
      <c r="Q68" s="299"/>
      <c r="R68" s="299"/>
      <c r="S68" s="130"/>
      <c r="T68" s="130"/>
      <c r="U68" s="130"/>
      <c r="V68" s="130"/>
      <c r="W68" s="130"/>
      <c r="X68" s="130"/>
      <c r="Y68" s="130"/>
      <c r="Z68" s="130"/>
      <c r="AA68" s="130"/>
      <c r="AB68" s="130"/>
      <c r="AC68" s="130"/>
    </row>
    <row r="69" spans="1:29" s="122" customFormat="1" ht="17.100000000000001" customHeight="1">
      <c r="A69" s="472"/>
      <c r="B69" s="452" t="s">
        <v>7</v>
      </c>
      <c r="C69" s="453"/>
      <c r="D69" s="429">
        <f>IFERROR('Gross Financial Liabilities'!D69/'Gross Financial Liabilities'!$D$75*100,"-")</f>
        <v>8.2509596913140992</v>
      </c>
      <c r="E69" s="326">
        <f>IFERROR('Gross Financial Liabilities'!E69/'Gross Financial Liabilities'!$E$75*100,"-")</f>
        <v>0</v>
      </c>
      <c r="F69" s="429">
        <f>IFERROR('Gross Financial Liabilities'!F69/'Gross Financial Liabilities'!$F$75*100,"-")</f>
        <v>8.143435881451086E-2</v>
      </c>
      <c r="G69" s="429">
        <f>IFERROR('Gross Financial Liabilities'!G69/'Gross Financial Liabilities'!$G$75*100,"-")</f>
        <v>1.1371347624280523</v>
      </c>
      <c r="H69" s="429">
        <f>IFERROR('Gross Financial Liabilities'!H69/'Gross Financial Liabilities'!$H$75*100,"-")</f>
        <v>2.8596977581574569E-2</v>
      </c>
      <c r="I69" s="429">
        <f>IFERROR('Gross Financial Liabilities'!I69/'Gross Financial Liabilities'!$I$75*100,"-")</f>
        <v>2.0318072450678476E-3</v>
      </c>
      <c r="J69" s="120"/>
      <c r="K69" s="299"/>
      <c r="L69" s="299"/>
      <c r="M69" s="299"/>
      <c r="N69" s="299"/>
      <c r="O69" s="299"/>
      <c r="P69" s="299"/>
      <c r="Q69" s="299"/>
      <c r="R69" s="299"/>
      <c r="S69" s="130"/>
      <c r="T69" s="130"/>
      <c r="U69" s="130"/>
      <c r="V69" s="130"/>
      <c r="W69" s="130"/>
      <c r="X69" s="130"/>
      <c r="Y69" s="130"/>
      <c r="Z69" s="130"/>
      <c r="AA69" s="130"/>
      <c r="AB69" s="130"/>
      <c r="AC69" s="130"/>
    </row>
    <row r="70" spans="1:29" s="122" customFormat="1" ht="17.100000000000001" customHeight="1">
      <c r="A70" s="472"/>
      <c r="B70" s="452" t="s">
        <v>8</v>
      </c>
      <c r="C70" s="453"/>
      <c r="D70" s="429">
        <f>IFERROR('Gross Financial Liabilities'!D70/'Gross Financial Liabilities'!$D$75*100,"-")</f>
        <v>32.177413827945848</v>
      </c>
      <c r="E70" s="429">
        <f>IFERROR('Gross Financial Liabilities'!E70/'Gross Financial Liabilities'!$E$75*100,"-")</f>
        <v>51.583469699119618</v>
      </c>
      <c r="F70" s="429">
        <f>IFERROR('Gross Financial Liabilities'!F70/'Gross Financial Liabilities'!$F$75*100,"-")</f>
        <v>7.3971683518989613</v>
      </c>
      <c r="G70" s="429">
        <f>IFERROR('Gross Financial Liabilities'!G70/'Gross Financial Liabilities'!$G$75*100,"-")</f>
        <v>13.850817817839154</v>
      </c>
      <c r="H70" s="429">
        <f>IFERROR('Gross Financial Liabilities'!H70/'Gross Financial Liabilities'!$H$75*100,"-")</f>
        <v>42.77770646596634</v>
      </c>
      <c r="I70" s="429">
        <f>IFERROR('Gross Financial Liabilities'!I70/'Gross Financial Liabilities'!$I$75*100,"-")</f>
        <v>67.086652582677303</v>
      </c>
      <c r="J70" s="120"/>
      <c r="K70" s="299"/>
      <c r="L70" s="299"/>
      <c r="M70" s="299"/>
      <c r="N70" s="299"/>
      <c r="O70" s="299"/>
      <c r="P70" s="299"/>
      <c r="Q70" s="299"/>
      <c r="R70" s="299"/>
      <c r="S70" s="130"/>
      <c r="T70" s="130"/>
      <c r="U70" s="130"/>
      <c r="V70" s="130"/>
      <c r="W70" s="130"/>
      <c r="X70" s="130"/>
      <c r="Y70" s="130"/>
      <c r="Z70" s="130"/>
      <c r="AA70" s="130"/>
      <c r="AB70" s="130"/>
      <c r="AC70" s="130"/>
    </row>
    <row r="71" spans="1:29" s="122" customFormat="1" ht="17.100000000000001" customHeight="1">
      <c r="A71" s="472"/>
      <c r="B71" s="452" t="s">
        <v>9</v>
      </c>
      <c r="C71" s="453"/>
      <c r="D71" s="429">
        <f>IFERROR('Gross Financial Liabilities'!D71/'Gross Financial Liabilities'!$D$75*100,"-")</f>
        <v>17.4712844301818</v>
      </c>
      <c r="E71" s="429">
        <f>IFERROR('Gross Financial Liabilities'!E71/'Gross Financial Liabilities'!$E$75*100,"-")</f>
        <v>0.26754956089745863</v>
      </c>
      <c r="F71" s="429">
        <f>IFERROR('Gross Financial Liabilities'!F71/'Gross Financial Liabilities'!$F$75*100,"-")</f>
        <v>7.5180146225535562</v>
      </c>
      <c r="G71" s="429">
        <f>IFERROR('Gross Financial Liabilities'!G71/'Gross Financial Liabilities'!$G$75*100,"-")</f>
        <v>16.149948777147841</v>
      </c>
      <c r="H71" s="429">
        <f>IFERROR('Gross Financial Liabilities'!H71/'Gross Financial Liabilities'!$H$75*100,"-")</f>
        <v>14.874602466805451</v>
      </c>
      <c r="I71" s="429">
        <f>IFERROR('Gross Financial Liabilities'!I71/'Gross Financial Liabilities'!$I$75*100,"-")</f>
        <v>22.19515680774947</v>
      </c>
      <c r="J71" s="120"/>
      <c r="K71" s="299"/>
      <c r="L71" s="299"/>
      <c r="M71" s="299"/>
      <c r="N71" s="299"/>
      <c r="O71" s="299"/>
      <c r="P71" s="299"/>
      <c r="Q71" s="299"/>
      <c r="R71" s="299"/>
      <c r="S71" s="130"/>
      <c r="T71" s="130"/>
      <c r="U71" s="130"/>
      <c r="V71" s="130"/>
      <c r="W71" s="130"/>
      <c r="X71" s="130"/>
      <c r="Y71" s="130"/>
      <c r="Z71" s="130"/>
      <c r="AA71" s="130"/>
      <c r="AB71" s="130"/>
      <c r="AC71" s="130"/>
    </row>
    <row r="72" spans="1:29" s="122" customFormat="1" ht="17.100000000000001" customHeight="1">
      <c r="A72" s="472"/>
      <c r="B72" s="452" t="s">
        <v>10</v>
      </c>
      <c r="C72" s="453"/>
      <c r="D72" s="429">
        <f>IFERROR('Gross Financial Liabilities'!D72/'Gross Financial Liabilities'!$D$75*100,"-")</f>
        <v>0</v>
      </c>
      <c r="E72" s="429">
        <f>IFERROR('Gross Financial Liabilities'!E72/'Gross Financial Liabilities'!$E$75*100,"-")</f>
        <v>4.4444999073737224E-2</v>
      </c>
      <c r="F72" s="429">
        <f>IFERROR('Gross Financial Liabilities'!F72/'Gross Financial Liabilities'!$F$75*100,"-")</f>
        <v>25.765024692514661</v>
      </c>
      <c r="G72" s="429">
        <f>IFERROR('Gross Financial Liabilities'!G72/'Gross Financial Liabilities'!$G$75*100,"-")</f>
        <v>7.1749184521956249</v>
      </c>
      <c r="H72" s="429">
        <f>IFERROR('Gross Financial Liabilities'!H72/'Gross Financial Liabilities'!$H$75*100,"-")</f>
        <v>0.37631030820224176</v>
      </c>
      <c r="I72" s="429">
        <f>IFERROR('Gross Financial Liabilities'!I72/'Gross Financial Liabilities'!$I$75*100,"-")</f>
        <v>0</v>
      </c>
      <c r="J72" s="120"/>
      <c r="K72" s="327"/>
      <c r="L72" s="299"/>
      <c r="M72" s="299"/>
      <c r="N72" s="299"/>
      <c r="O72" s="299"/>
      <c r="P72" s="299"/>
      <c r="Q72" s="299"/>
      <c r="R72" s="299"/>
      <c r="S72" s="130"/>
      <c r="T72" s="130"/>
      <c r="U72" s="130"/>
      <c r="V72" s="130"/>
      <c r="W72" s="130"/>
      <c r="X72" s="130"/>
      <c r="Y72" s="130"/>
      <c r="Z72" s="130"/>
      <c r="AA72" s="130"/>
      <c r="AB72" s="130"/>
      <c r="AC72" s="130"/>
    </row>
    <row r="73" spans="1:29" s="122" customFormat="1" ht="17.100000000000001" customHeight="1">
      <c r="A73" s="472"/>
      <c r="B73" s="452" t="s">
        <v>11</v>
      </c>
      <c r="C73" s="453"/>
      <c r="D73" s="429">
        <f>IFERROR('Gross Financial Liabilities'!D73/'Gross Financial Liabilities'!$D$75*100,"-")</f>
        <v>0</v>
      </c>
      <c r="E73" s="429">
        <f>IFERROR('Gross Financial Liabilities'!E73/'Gross Financial Liabilities'!$E$75*100,"-")</f>
        <v>29.046905502058905</v>
      </c>
      <c r="F73" s="429">
        <f>IFERROR('Gross Financial Liabilities'!F73/'Gross Financial Liabilities'!$F$75*100,"-")</f>
        <v>42.805714349379407</v>
      </c>
      <c r="G73" s="429">
        <f>IFERROR('Gross Financial Liabilities'!G73/'Gross Financial Liabilities'!$G$75*100,"-")</f>
        <v>53.080522286439447</v>
      </c>
      <c r="H73" s="429">
        <f>IFERROR('Gross Financial Liabilities'!H73/'Gross Financial Liabilities'!$H$75*100,"-")</f>
        <v>1.1354800857424441</v>
      </c>
      <c r="I73" s="429">
        <f>IFERROR('Gross Financial Liabilities'!I73/'Gross Financial Liabilities'!$I$75*100,"-")</f>
        <v>0</v>
      </c>
      <c r="J73" s="120"/>
      <c r="K73" s="299"/>
      <c r="L73" s="299"/>
      <c r="M73" s="299"/>
      <c r="N73" s="299"/>
      <c r="O73" s="299"/>
      <c r="P73" s="299"/>
      <c r="Q73" s="299"/>
      <c r="R73" s="299"/>
      <c r="S73" s="130"/>
      <c r="T73" s="130"/>
      <c r="U73" s="130"/>
      <c r="V73" s="130"/>
      <c r="W73" s="130"/>
      <c r="X73" s="130"/>
      <c r="Y73" s="130"/>
      <c r="Z73" s="130"/>
      <c r="AA73" s="130"/>
      <c r="AB73" s="130"/>
      <c r="AC73" s="130"/>
    </row>
    <row r="74" spans="1:29" s="122" customFormat="1" ht="17.100000000000001" customHeight="1">
      <c r="A74" s="472"/>
      <c r="B74" s="452" t="s">
        <v>13</v>
      </c>
      <c r="C74" s="453"/>
      <c r="D74" s="429">
        <f>IFERROR('Gross Financial Liabilities'!D74/'Gross Financial Liabilities'!$D$75*100,"-")</f>
        <v>24.257899147924451</v>
      </c>
      <c r="E74" s="429">
        <f>IFERROR('Gross Financial Liabilities'!E74/'Gross Financial Liabilities'!$E$75*100,"-")</f>
        <v>1.6876905941984748</v>
      </c>
      <c r="F74" s="429">
        <f>IFERROR('Gross Financial Liabilities'!F74/'Gross Financial Liabilities'!$F$75*100,"-")</f>
        <v>8.6329856960028657</v>
      </c>
      <c r="G74" s="429">
        <f>IFERROR('Gross Financial Liabilities'!G74/'Gross Financial Liabilities'!$G$75*100,"-")</f>
        <v>7.8947609303762514</v>
      </c>
      <c r="H74" s="429">
        <f>IFERROR('Gross Financial Liabilities'!H74/'Gross Financial Liabilities'!$H$75*100,"-")</f>
        <v>39.925372153796509</v>
      </c>
      <c r="I74" s="429">
        <f>IFERROR('Gross Financial Liabilities'!I74/'Gross Financial Liabilities'!$I$75*100,"-")</f>
        <v>0</v>
      </c>
      <c r="K74" s="303"/>
      <c r="L74" s="303"/>
      <c r="M74" s="303"/>
      <c r="N74" s="303"/>
      <c r="O74" s="303"/>
      <c r="P74" s="303"/>
      <c r="Q74" s="303"/>
      <c r="R74" s="303"/>
      <c r="S74" s="130"/>
      <c r="T74" s="130"/>
      <c r="U74" s="130"/>
      <c r="V74" s="130"/>
      <c r="W74" s="130"/>
      <c r="X74" s="130"/>
      <c r="Y74" s="130"/>
      <c r="Z74" s="130"/>
      <c r="AA74" s="130"/>
      <c r="AB74" s="130"/>
      <c r="AC74" s="130"/>
    </row>
    <row r="75" spans="1:29" s="122" customFormat="1" ht="17.100000000000001" customHeight="1">
      <c r="A75" s="301"/>
      <c r="B75" s="452" t="s">
        <v>16</v>
      </c>
      <c r="C75" s="453"/>
      <c r="D75" s="134">
        <f>IFERROR('Gross Financial Liabilities'!D75/'Gross Financial Liabilities'!$D$75*100,"-")</f>
        <v>100</v>
      </c>
      <c r="E75" s="134">
        <f>IFERROR('Gross Financial Liabilities'!E75/'Gross Financial Liabilities'!$E$75*100,"-")</f>
        <v>100</v>
      </c>
      <c r="F75" s="134">
        <f>IFERROR('Gross Financial Liabilities'!F75/'Gross Financial Liabilities'!$F$75*100,"-")</f>
        <v>100</v>
      </c>
      <c r="G75" s="134">
        <f>IFERROR('Gross Financial Liabilities'!G75/'Gross Financial Liabilities'!$G$75*100,"-")</f>
        <v>100</v>
      </c>
      <c r="H75" s="134">
        <f>IFERROR('Gross Financial Liabilities'!H75/'Gross Financial Liabilities'!$H$75*100,"-")</f>
        <v>100</v>
      </c>
      <c r="I75" s="134">
        <f>IFERROR('Gross Financial Liabilities'!I75/'Gross Financial Liabilities'!$I$75*100,"-")</f>
        <v>100</v>
      </c>
      <c r="J75" s="120"/>
      <c r="K75" s="328"/>
      <c r="L75" s="299"/>
      <c r="M75" s="299"/>
      <c r="N75" s="299"/>
      <c r="O75" s="299"/>
      <c r="P75" s="299"/>
      <c r="Q75" s="299"/>
      <c r="R75" s="299"/>
      <c r="S75" s="130"/>
      <c r="T75" s="130"/>
      <c r="U75" s="130"/>
      <c r="V75" s="130"/>
      <c r="W75" s="130"/>
      <c r="X75" s="130"/>
      <c r="Y75" s="130"/>
      <c r="Z75" s="130"/>
      <c r="AA75" s="130"/>
      <c r="AB75" s="130"/>
      <c r="AC75" s="130"/>
    </row>
    <row r="76" spans="1:29" s="123" customFormat="1"/>
    <row r="77" spans="1:29" ht="17.100000000000001" customHeight="1">
      <c r="A77" s="123"/>
      <c r="B77" s="191"/>
      <c r="C77" s="162"/>
      <c r="D77" s="464" t="s">
        <v>99</v>
      </c>
      <c r="E77" s="464"/>
      <c r="F77" s="464"/>
      <c r="G77" s="464"/>
      <c r="H77" s="464"/>
      <c r="I77" s="464"/>
      <c r="L77" s="122" t="s">
        <v>107</v>
      </c>
      <c r="M77" s="412">
        <f ca="1">NOW()</f>
        <v>44383.44200451389</v>
      </c>
    </row>
    <row r="78" spans="1:29" ht="17.100000000000001" customHeight="1">
      <c r="A78" s="123"/>
      <c r="B78" s="191"/>
      <c r="C78" s="193"/>
      <c r="D78" s="464" t="s">
        <v>4</v>
      </c>
      <c r="E78" s="464"/>
      <c r="F78" s="464"/>
      <c r="G78" s="464"/>
      <c r="H78" s="464"/>
      <c r="I78" s="464"/>
      <c r="L78" s="122"/>
      <c r="M78" s="122" t="s">
        <v>108</v>
      </c>
    </row>
    <row r="79" spans="1:29" ht="20.100000000000001" customHeight="1">
      <c r="A79" s="123"/>
      <c r="B79" s="538" t="s">
        <v>94</v>
      </c>
      <c r="C79" s="538"/>
      <c r="D79" s="194" t="s">
        <v>6</v>
      </c>
      <c r="E79" s="194" t="s">
        <v>7</v>
      </c>
      <c r="F79" s="194" t="s">
        <v>8</v>
      </c>
      <c r="G79" s="194" t="s">
        <v>9</v>
      </c>
      <c r="H79" s="194" t="s">
        <v>10</v>
      </c>
      <c r="I79" s="195" t="s">
        <v>11</v>
      </c>
      <c r="K79" s="197"/>
      <c r="L79" s="197"/>
      <c r="M79" s="197"/>
      <c r="N79" s="197"/>
      <c r="O79" s="197"/>
      <c r="P79" s="197"/>
      <c r="Q79" s="197"/>
      <c r="R79" s="197"/>
    </row>
    <row r="80" spans="1:29" s="122" customFormat="1" ht="17.100000000000001" customHeight="1">
      <c r="A80" s="472"/>
      <c r="B80" s="452" t="s">
        <v>6</v>
      </c>
      <c r="C80" s="453"/>
      <c r="D80" s="429">
        <f>IFERROR('Gross Financial Liabilities'!D80/'Gross Financial Liabilities'!$D$87*100,"-")</f>
        <v>17.220597801397361</v>
      </c>
      <c r="E80" s="429">
        <f>IFERROR('Gross Financial Liabilities'!E80/'Gross Financial Liabilities'!$E$87*100,"-")</f>
        <v>16.365830934854557</v>
      </c>
      <c r="F80" s="429">
        <f>IFERROR('Gross Financial Liabilities'!F80/'Gross Financial Liabilities'!$F$87*100,"-")</f>
        <v>7.5077324385424786</v>
      </c>
      <c r="G80" s="429">
        <f>IFERROR('Gross Financial Liabilities'!G80/'Gross Financial Liabilities'!$G$87*100,"-")</f>
        <v>0.55491344815596277</v>
      </c>
      <c r="H80" s="429">
        <f>IFERROR('Gross Financial Liabilities'!H80/'Gross Financial Liabilities'!$H$87*100,"-")</f>
        <v>0.8981939043642867</v>
      </c>
      <c r="I80" s="429">
        <f>IFERROR('Gross Financial Liabilities'!I80/'Gross Financial Liabilities'!$I$87*100,"-")</f>
        <v>10.98828680824383</v>
      </c>
      <c r="J80" s="120"/>
      <c r="K80" s="299"/>
      <c r="L80" s="299"/>
      <c r="M80" s="299"/>
      <c r="N80" s="299"/>
      <c r="O80" s="299"/>
      <c r="P80" s="299"/>
      <c r="Q80" s="299"/>
      <c r="R80" s="299"/>
      <c r="S80" s="130"/>
      <c r="T80" s="130"/>
      <c r="U80" s="130"/>
      <c r="V80" s="130"/>
      <c r="W80" s="130"/>
      <c r="X80" s="130"/>
      <c r="Y80" s="130"/>
      <c r="Z80" s="130"/>
      <c r="AA80" s="130"/>
      <c r="AB80" s="130"/>
      <c r="AC80" s="130"/>
    </row>
    <row r="81" spans="1:29" s="122" customFormat="1" ht="17.100000000000001" customHeight="1">
      <c r="A81" s="472"/>
      <c r="B81" s="452" t="s">
        <v>7</v>
      </c>
      <c r="C81" s="453"/>
      <c r="D81" s="429">
        <f>IFERROR('Gross Financial Liabilities'!D81/'Gross Financial Liabilities'!$D$87*100,"-")</f>
        <v>14.149208571454071</v>
      </c>
      <c r="E81" s="326">
        <f>IFERROR('Gross Financial Liabilities'!E81/'Gross Financial Liabilities'!$E$87*100,"-")</f>
        <v>0</v>
      </c>
      <c r="F81" s="429">
        <f>IFERROR('Gross Financial Liabilities'!F81/'Gross Financial Liabilities'!$F$87*100,"-")</f>
        <v>0.13824136225085681</v>
      </c>
      <c r="G81" s="429">
        <f>IFERROR('Gross Financial Liabilities'!G81/'Gross Financial Liabilities'!$G$87*100,"-")</f>
        <v>1.1187206197949808</v>
      </c>
      <c r="H81" s="429">
        <f>IFERROR('Gross Financial Liabilities'!H81/'Gross Financial Liabilities'!$H$87*100,"-")</f>
        <v>2.4001091286729653E-2</v>
      </c>
      <c r="I81" s="429">
        <f>IFERROR('Gross Financial Liabilities'!I81/'Gross Financial Liabilities'!$I$87*100,"-")</f>
        <v>2.2314112224030226E-3</v>
      </c>
      <c r="J81" s="120"/>
      <c r="K81" s="299"/>
      <c r="L81" s="299"/>
      <c r="M81" s="299"/>
      <c r="N81" s="299"/>
      <c r="O81" s="299"/>
      <c r="P81" s="299"/>
      <c r="Q81" s="299"/>
      <c r="R81" s="299"/>
      <c r="S81" s="130"/>
      <c r="T81" s="130"/>
      <c r="U81" s="130"/>
      <c r="V81" s="130"/>
      <c r="W81" s="130"/>
      <c r="X81" s="130"/>
      <c r="Y81" s="130"/>
      <c r="Z81" s="130"/>
      <c r="AA81" s="130"/>
      <c r="AB81" s="130"/>
      <c r="AC81" s="130"/>
    </row>
    <row r="82" spans="1:29" s="122" customFormat="1" ht="17.100000000000001" customHeight="1">
      <c r="A82" s="472"/>
      <c r="B82" s="452" t="s">
        <v>8</v>
      </c>
      <c r="C82" s="453"/>
      <c r="D82" s="429">
        <f>IFERROR('Gross Financial Liabilities'!D82/'Gross Financial Liabilities'!$D$87*100,"-")</f>
        <v>28.298784584868169</v>
      </c>
      <c r="E82" s="429">
        <f>IFERROR('Gross Financial Liabilities'!E82/'Gross Financial Liabilities'!$E$87*100,"-")</f>
        <v>55.257717302110798</v>
      </c>
      <c r="F82" s="429">
        <f>IFERROR('Gross Financial Liabilities'!F82/'Gross Financial Liabilities'!$F$87*100,"-")</f>
        <v>7.5539049695111808</v>
      </c>
      <c r="G82" s="429">
        <f>IFERROR('Gross Financial Liabilities'!G82/'Gross Financial Liabilities'!$G$87*100,"-")</f>
        <v>13.689973424926768</v>
      </c>
      <c r="H82" s="429">
        <f>IFERROR('Gross Financial Liabilities'!H82/'Gross Financial Liabilities'!$H$87*100,"-")</f>
        <v>40.91234565618818</v>
      </c>
      <c r="I82" s="429">
        <f>IFERROR('Gross Financial Liabilities'!I82/'Gross Financial Liabilities'!$I$87*100,"-")</f>
        <v>66.746591857546804</v>
      </c>
      <c r="J82" s="120"/>
      <c r="K82" s="299"/>
      <c r="L82" s="299"/>
      <c r="M82" s="299"/>
      <c r="N82" s="299"/>
      <c r="O82" s="299"/>
      <c r="P82" s="299"/>
      <c r="Q82" s="299"/>
      <c r="R82" s="299"/>
      <c r="S82" s="130"/>
      <c r="T82" s="130"/>
      <c r="U82" s="130"/>
      <c r="V82" s="130"/>
      <c r="W82" s="130"/>
      <c r="X82" s="130"/>
      <c r="Y82" s="130"/>
      <c r="Z82" s="130"/>
      <c r="AA82" s="130"/>
      <c r="AB82" s="130"/>
      <c r="AC82" s="130"/>
    </row>
    <row r="83" spans="1:29" s="122" customFormat="1" ht="17.100000000000001" customHeight="1">
      <c r="A83" s="472"/>
      <c r="B83" s="452" t="s">
        <v>9</v>
      </c>
      <c r="C83" s="453"/>
      <c r="D83" s="429">
        <f>IFERROR('Gross Financial Liabilities'!D83/'Gross Financial Liabilities'!$D$87*100,"-")</f>
        <v>16.661050145309638</v>
      </c>
      <c r="E83" s="429">
        <f>IFERROR('Gross Financial Liabilities'!E83/'Gross Financial Liabilities'!$E$87*100,"-")</f>
        <v>0.30809638542166468</v>
      </c>
      <c r="F83" s="429">
        <f>IFERROR('Gross Financial Liabilities'!F83/'Gross Financial Liabilities'!$F$87*100,"-")</f>
        <v>7.0315003482259097</v>
      </c>
      <c r="G83" s="429">
        <f>IFERROR('Gross Financial Liabilities'!G83/'Gross Financial Liabilities'!$G$87*100,"-")</f>
        <v>15.445031296495998</v>
      </c>
      <c r="H83" s="429">
        <f>IFERROR('Gross Financial Liabilities'!H83/'Gross Financial Liabilities'!$H$87*100,"-")</f>
        <v>15.492290538153505</v>
      </c>
      <c r="I83" s="429">
        <f>IFERROR('Gross Financial Liabilities'!I83/'Gross Financial Liabilities'!$I$87*100,"-")</f>
        <v>22.262889922986965</v>
      </c>
      <c r="J83" s="120"/>
      <c r="K83" s="299"/>
      <c r="L83" s="299"/>
      <c r="M83" s="299"/>
      <c r="N83" s="299"/>
      <c r="O83" s="299"/>
      <c r="P83" s="299"/>
      <c r="Q83" s="299"/>
      <c r="R83" s="299"/>
      <c r="S83" s="130"/>
      <c r="T83" s="130"/>
      <c r="U83" s="130"/>
      <c r="V83" s="130"/>
      <c r="W83" s="130"/>
      <c r="X83" s="130"/>
      <c r="Y83" s="130"/>
      <c r="Z83" s="130"/>
      <c r="AA83" s="130"/>
      <c r="AB83" s="130"/>
      <c r="AC83" s="130"/>
    </row>
    <row r="84" spans="1:29" s="122" customFormat="1" ht="17.100000000000001" customHeight="1">
      <c r="A84" s="472"/>
      <c r="B84" s="452" t="s">
        <v>10</v>
      </c>
      <c r="C84" s="453"/>
      <c r="D84" s="429">
        <f>IFERROR('Gross Financial Liabilities'!D84/'Gross Financial Liabilities'!$D$87*100,"-")</f>
        <v>0</v>
      </c>
      <c r="E84" s="429">
        <f>IFERROR('Gross Financial Liabilities'!E84/'Gross Financial Liabilities'!$E$87*100,"-")</f>
        <v>3.8179440159322932E-2</v>
      </c>
      <c r="F84" s="429">
        <f>IFERROR('Gross Financial Liabilities'!F84/'Gross Financial Liabilities'!$F$87*100,"-")</f>
        <v>26.007922798965353</v>
      </c>
      <c r="G84" s="429">
        <f>IFERROR('Gross Financial Liabilities'!G84/'Gross Financial Liabilities'!$G$87*100,"-")</f>
        <v>7.1695446099074429</v>
      </c>
      <c r="H84" s="429">
        <f>IFERROR('Gross Financial Liabilities'!H84/'Gross Financial Liabilities'!$H$87*100,"-")</f>
        <v>0.38027393794198955</v>
      </c>
      <c r="I84" s="429">
        <f>IFERROR('Gross Financial Liabilities'!I84/'Gross Financial Liabilities'!$I$87*100,"-")</f>
        <v>0</v>
      </c>
      <c r="J84" s="120"/>
      <c r="K84" s="327"/>
      <c r="L84" s="299"/>
      <c r="M84" s="299"/>
      <c r="N84" s="299"/>
      <c r="O84" s="299"/>
      <c r="P84" s="299"/>
      <c r="Q84" s="299"/>
      <c r="R84" s="299"/>
      <c r="S84" s="130"/>
      <c r="T84" s="130"/>
      <c r="U84" s="130"/>
      <c r="V84" s="130"/>
      <c r="W84" s="130"/>
      <c r="X84" s="130"/>
      <c r="Y84" s="130"/>
      <c r="Z84" s="130"/>
      <c r="AA84" s="130"/>
      <c r="AB84" s="130"/>
      <c r="AC84" s="130"/>
    </row>
    <row r="85" spans="1:29" s="122" customFormat="1" ht="17.100000000000001" customHeight="1">
      <c r="A85" s="472"/>
      <c r="B85" s="452" t="s">
        <v>11</v>
      </c>
      <c r="C85" s="453"/>
      <c r="D85" s="429">
        <f>IFERROR('Gross Financial Liabilities'!D85/'Gross Financial Liabilities'!$D$87*100,"-")</f>
        <v>0</v>
      </c>
      <c r="E85" s="429">
        <f>IFERROR('Gross Financial Liabilities'!E85/'Gross Financial Liabilities'!$E$87*100,"-")</f>
        <v>26.634685197916941</v>
      </c>
      <c r="F85" s="429">
        <f>IFERROR('Gross Financial Liabilities'!F85/'Gross Financial Liabilities'!$F$87*100,"-")</f>
        <v>43.968847728770463</v>
      </c>
      <c r="G85" s="429">
        <f>IFERROR('Gross Financial Liabilities'!G85/'Gross Financial Liabilities'!$G$87*100,"-")</f>
        <v>53.698188316017472</v>
      </c>
      <c r="H85" s="429">
        <f>IFERROR('Gross Financial Liabilities'!H85/'Gross Financial Liabilities'!$H$87*100,"-")</f>
        <v>1.1059406403896708</v>
      </c>
      <c r="I85" s="429">
        <f>IFERROR('Gross Financial Liabilities'!I85/'Gross Financial Liabilities'!$I$87*100,"-")</f>
        <v>0</v>
      </c>
      <c r="J85" s="120"/>
      <c r="K85" s="299"/>
      <c r="L85" s="299"/>
      <c r="M85" s="299"/>
      <c r="N85" s="299"/>
      <c r="O85" s="299"/>
      <c r="P85" s="299"/>
      <c r="Q85" s="299"/>
      <c r="R85" s="299"/>
      <c r="S85" s="130"/>
      <c r="T85" s="130"/>
      <c r="U85" s="130"/>
      <c r="V85" s="130"/>
      <c r="W85" s="130"/>
      <c r="X85" s="130"/>
      <c r="Y85" s="130"/>
      <c r="Z85" s="130"/>
      <c r="AA85" s="130"/>
      <c r="AB85" s="130"/>
      <c r="AC85" s="130"/>
    </row>
    <row r="86" spans="1:29" s="122" customFormat="1" ht="17.100000000000001" customHeight="1">
      <c r="A86" s="472"/>
      <c r="B86" s="452" t="s">
        <v>13</v>
      </c>
      <c r="C86" s="453"/>
      <c r="D86" s="429">
        <f>IFERROR('Gross Financial Liabilities'!D86/'Gross Financial Liabilities'!$D$87*100,"-")</f>
        <v>23.67035889697075</v>
      </c>
      <c r="E86" s="429">
        <f>IFERROR('Gross Financial Liabilities'!E86/'Gross Financial Liabilities'!$E$87*100,"-")</f>
        <v>1.3954907395367109</v>
      </c>
      <c r="F86" s="429">
        <f>IFERROR('Gross Financial Liabilities'!F86/'Gross Financial Liabilities'!$F$87*100,"-")</f>
        <v>7.7918503537337456</v>
      </c>
      <c r="G86" s="429">
        <f>IFERROR('Gross Financial Liabilities'!G86/'Gross Financial Liabilities'!$G$87*100,"-")</f>
        <v>8.3236282847013747</v>
      </c>
      <c r="H86" s="429">
        <f>IFERROR('Gross Financial Liabilities'!H86/'Gross Financial Liabilities'!$H$87*100,"-")</f>
        <v>41.186954231675635</v>
      </c>
      <c r="I86" s="429">
        <f>IFERROR('Gross Financial Liabilities'!I86/'Gross Financial Liabilities'!$I$87*100,"-")</f>
        <v>0</v>
      </c>
      <c r="J86" s="120"/>
      <c r="K86" s="299"/>
      <c r="L86" s="299"/>
      <c r="M86" s="299"/>
      <c r="N86" s="299"/>
      <c r="O86" s="299"/>
      <c r="P86" s="299"/>
      <c r="Q86" s="299"/>
      <c r="R86" s="299"/>
      <c r="S86" s="130"/>
      <c r="T86" s="130"/>
      <c r="U86" s="130"/>
      <c r="V86" s="130"/>
      <c r="W86" s="130"/>
      <c r="X86" s="130"/>
      <c r="Y86" s="130"/>
      <c r="Z86" s="130"/>
      <c r="AA86" s="130"/>
      <c r="AB86" s="130"/>
      <c r="AC86" s="130"/>
    </row>
    <row r="87" spans="1:29" s="122" customFormat="1" ht="17.100000000000001" customHeight="1">
      <c r="A87" s="301"/>
      <c r="B87" s="452" t="s">
        <v>16</v>
      </c>
      <c r="C87" s="453"/>
      <c r="D87" s="134">
        <f>IFERROR('Gross Financial Liabilities'!D87/'Gross Financial Liabilities'!$D$87*100,"-")</f>
        <v>100</v>
      </c>
      <c r="E87" s="134">
        <f>IFERROR('Gross Financial Liabilities'!E87/'Gross Financial Liabilities'!$E$87*100,"-")</f>
        <v>100</v>
      </c>
      <c r="F87" s="134">
        <f>IFERROR('Gross Financial Liabilities'!F87/'Gross Financial Liabilities'!$F$87*100,"-")</f>
        <v>100</v>
      </c>
      <c r="G87" s="134">
        <f>IFERROR('Gross Financial Liabilities'!G87/'Gross Financial Liabilities'!$G$87*100,"-")</f>
        <v>100</v>
      </c>
      <c r="H87" s="134">
        <f>IFERROR('Gross Financial Liabilities'!H87/'Gross Financial Liabilities'!$H$87*100,"-")</f>
        <v>100</v>
      </c>
      <c r="I87" s="134">
        <f>IFERROR('Gross Financial Liabilities'!I87/'Gross Financial Liabilities'!$I$87*100,"-")</f>
        <v>100</v>
      </c>
      <c r="J87" s="120"/>
      <c r="K87" s="328"/>
      <c r="L87" s="299"/>
      <c r="M87" s="299"/>
      <c r="N87" s="299"/>
      <c r="O87" s="299"/>
      <c r="P87" s="299"/>
      <c r="Q87" s="299"/>
      <c r="R87" s="299"/>
      <c r="S87" s="130"/>
      <c r="T87" s="130"/>
      <c r="U87" s="130"/>
      <c r="V87" s="130"/>
      <c r="W87" s="130"/>
      <c r="X87" s="130"/>
      <c r="Y87" s="130"/>
      <c r="Z87" s="130"/>
      <c r="AA87" s="130"/>
      <c r="AB87" s="130"/>
      <c r="AC87" s="130"/>
    </row>
    <row r="88" spans="1:29" s="123" customFormat="1"/>
    <row r="89" spans="1:29" ht="17.100000000000001" customHeight="1">
      <c r="A89" s="123"/>
      <c r="B89" s="191"/>
      <c r="C89" s="162"/>
      <c r="D89" s="464" t="s">
        <v>100</v>
      </c>
      <c r="E89" s="464"/>
      <c r="F89" s="464"/>
      <c r="G89" s="464"/>
      <c r="H89" s="464"/>
      <c r="I89" s="464"/>
      <c r="L89" s="122" t="s">
        <v>107</v>
      </c>
      <c r="M89" s="412">
        <f ca="1">NOW()</f>
        <v>44383.44200451389</v>
      </c>
    </row>
    <row r="90" spans="1:29" ht="17.100000000000001" customHeight="1">
      <c r="A90" s="123"/>
      <c r="B90" s="191"/>
      <c r="C90" s="193"/>
      <c r="D90" s="464" t="s">
        <v>4</v>
      </c>
      <c r="E90" s="464"/>
      <c r="F90" s="464"/>
      <c r="G90" s="464"/>
      <c r="H90" s="464"/>
      <c r="I90" s="464"/>
      <c r="L90" s="122"/>
      <c r="M90" s="122" t="s">
        <v>108</v>
      </c>
    </row>
    <row r="91" spans="1:29" ht="20.100000000000001" customHeight="1">
      <c r="A91" s="123"/>
      <c r="B91" s="538" t="s">
        <v>94</v>
      </c>
      <c r="C91" s="538"/>
      <c r="D91" s="194" t="s">
        <v>6</v>
      </c>
      <c r="E91" s="194" t="s">
        <v>7</v>
      </c>
      <c r="F91" s="194" t="s">
        <v>8</v>
      </c>
      <c r="G91" s="194" t="s">
        <v>9</v>
      </c>
      <c r="H91" s="194" t="s">
        <v>10</v>
      </c>
      <c r="I91" s="195" t="s">
        <v>11</v>
      </c>
      <c r="K91" s="197"/>
      <c r="L91" s="197"/>
      <c r="M91" s="197"/>
      <c r="N91" s="197"/>
      <c r="O91" s="197"/>
      <c r="P91" s="197"/>
      <c r="Q91" s="197"/>
      <c r="R91" s="197"/>
    </row>
    <row r="92" spans="1:29" s="122" customFormat="1" ht="17.100000000000001" customHeight="1">
      <c r="A92" s="472"/>
      <c r="B92" s="452" t="s">
        <v>6</v>
      </c>
      <c r="C92" s="453"/>
      <c r="D92" s="429">
        <f>IFERROR('Gross Financial Liabilities'!D92/'Gross Financial Liabilities'!$D$99*100,"-")</f>
        <v>17.077840588414919</v>
      </c>
      <c r="E92" s="429">
        <f>IFERROR('Gross Financial Liabilities'!E92/'Gross Financial Liabilities'!$E$99*100,"-")</f>
        <v>16.790411652007581</v>
      </c>
      <c r="F92" s="429">
        <f>IFERROR('Gross Financial Liabilities'!F92/'Gross Financial Liabilities'!$F$99*100,"-")</f>
        <v>7.5788123945232755</v>
      </c>
      <c r="G92" s="429">
        <f>IFERROR('Gross Financial Liabilities'!G92/'Gross Financial Liabilities'!$G$99*100,"-")</f>
        <v>0.55211915614050622</v>
      </c>
      <c r="H92" s="429">
        <f>IFERROR('Gross Financial Liabilities'!H92/'Gross Financial Liabilities'!$H$99*100,"-")</f>
        <v>0.93045466814727118</v>
      </c>
      <c r="I92" s="429">
        <f>IFERROR('Gross Financial Liabilities'!I92/'Gross Financial Liabilities'!$I$99*100,"-")</f>
        <v>11.937938975814552</v>
      </c>
      <c r="J92" s="120"/>
      <c r="K92" s="299"/>
      <c r="L92" s="299"/>
      <c r="M92" s="299"/>
      <c r="N92" s="299"/>
      <c r="O92" s="299"/>
      <c r="P92" s="299"/>
      <c r="Q92" s="299"/>
      <c r="R92" s="299"/>
      <c r="S92" s="130"/>
      <c r="T92" s="130"/>
      <c r="U92" s="130"/>
      <c r="V92" s="130"/>
      <c r="W92" s="130"/>
      <c r="X92" s="130"/>
      <c r="Y92" s="130"/>
      <c r="Z92" s="130"/>
      <c r="AA92" s="130"/>
      <c r="AB92" s="130"/>
      <c r="AC92" s="130"/>
    </row>
    <row r="93" spans="1:29" s="122" customFormat="1" ht="17.100000000000001" customHeight="1">
      <c r="A93" s="472"/>
      <c r="B93" s="452" t="s">
        <v>7</v>
      </c>
      <c r="C93" s="453"/>
      <c r="D93" s="429">
        <f>IFERROR('Gross Financial Liabilities'!D93/'Gross Financial Liabilities'!$D$99*100,"-")</f>
        <v>14.656126645364983</v>
      </c>
      <c r="E93" s="326">
        <f>IFERROR('Gross Financial Liabilities'!E93/'Gross Financial Liabilities'!$E$99*100,"-")</f>
        <v>0</v>
      </c>
      <c r="F93" s="429">
        <f>IFERROR('Gross Financial Liabilities'!F93/'Gross Financial Liabilities'!$F$99*100,"-")</f>
        <v>9.5524219072118222E-2</v>
      </c>
      <c r="G93" s="429">
        <f>IFERROR('Gross Financial Liabilities'!G93/'Gross Financial Liabilities'!$G$99*100,"-")</f>
        <v>1.1058540045742355</v>
      </c>
      <c r="H93" s="429">
        <f>IFERROR('Gross Financial Liabilities'!H93/'Gross Financial Liabilities'!$H$99*100,"-")</f>
        <v>2.7378418818874282E-2</v>
      </c>
      <c r="I93" s="429">
        <f>IFERROR('Gross Financial Liabilities'!I93/'Gross Financial Liabilities'!$I$99*100,"-")</f>
        <v>2.1865404388752307E-3</v>
      </c>
      <c r="J93" s="120"/>
      <c r="K93" s="299"/>
      <c r="L93" s="299"/>
      <c r="M93" s="299"/>
      <c r="N93" s="299"/>
      <c r="O93" s="299"/>
      <c r="P93" s="299"/>
      <c r="Q93" s="299"/>
      <c r="R93" s="299"/>
      <c r="S93" s="130"/>
      <c r="T93" s="130"/>
      <c r="U93" s="130"/>
      <c r="V93" s="130"/>
      <c r="W93" s="130"/>
      <c r="X93" s="130"/>
      <c r="Y93" s="130"/>
      <c r="Z93" s="130"/>
      <c r="AA93" s="130"/>
      <c r="AB93" s="130"/>
      <c r="AC93" s="130"/>
    </row>
    <row r="94" spans="1:29" s="122" customFormat="1" ht="17.100000000000001" customHeight="1">
      <c r="A94" s="472"/>
      <c r="B94" s="452" t="s">
        <v>8</v>
      </c>
      <c r="C94" s="453"/>
      <c r="D94" s="429">
        <f>IFERROR('Gross Financial Liabilities'!D94/'Gross Financial Liabilities'!$D$99*100,"-")</f>
        <v>28.483726194447918</v>
      </c>
      <c r="E94" s="429">
        <f>IFERROR('Gross Financial Liabilities'!E94/'Gross Financial Liabilities'!$E$99*100,"-")</f>
        <v>56.223112963899716</v>
      </c>
      <c r="F94" s="429">
        <f>IFERROR('Gross Financial Liabilities'!F94/'Gross Financial Liabilities'!$F$99*100,"-")</f>
        <v>8.3084072442230301</v>
      </c>
      <c r="G94" s="429">
        <f>IFERROR('Gross Financial Liabilities'!G94/'Gross Financial Liabilities'!$G$99*100,"-")</f>
        <v>13.843343199872955</v>
      </c>
      <c r="H94" s="429">
        <f>IFERROR('Gross Financial Liabilities'!H94/'Gross Financial Liabilities'!$H$99*100,"-")</f>
        <v>40.679390583283208</v>
      </c>
      <c r="I94" s="429">
        <f>IFERROR('Gross Financial Liabilities'!I94/'Gross Financial Liabilities'!$I$99*100,"-")</f>
        <v>65.519600619376703</v>
      </c>
      <c r="J94" s="120"/>
      <c r="K94" s="299"/>
      <c r="L94" s="299"/>
      <c r="M94" s="299"/>
      <c r="N94" s="299"/>
      <c r="O94" s="299"/>
      <c r="P94" s="299"/>
      <c r="Q94" s="299"/>
      <c r="R94" s="299"/>
      <c r="S94" s="130"/>
      <c r="T94" s="130"/>
      <c r="U94" s="130"/>
      <c r="V94" s="130"/>
      <c r="W94" s="130"/>
      <c r="X94" s="130"/>
      <c r="Y94" s="130"/>
      <c r="Z94" s="130"/>
      <c r="AA94" s="130"/>
      <c r="AB94" s="130"/>
      <c r="AC94" s="130"/>
    </row>
    <row r="95" spans="1:29" s="122" customFormat="1" ht="17.100000000000001" customHeight="1">
      <c r="A95" s="472"/>
      <c r="B95" s="452" t="s">
        <v>9</v>
      </c>
      <c r="C95" s="453"/>
      <c r="D95" s="429">
        <f>IFERROR('Gross Financial Liabilities'!D95/'Gross Financial Liabilities'!$D$99*100,"-")</f>
        <v>16.04585980860611</v>
      </c>
      <c r="E95" s="429">
        <f>IFERROR('Gross Financial Liabilities'!E95/'Gross Financial Liabilities'!$E$99*100,"-")</f>
        <v>0.26055826386828157</v>
      </c>
      <c r="F95" s="429">
        <f>IFERROR('Gross Financial Liabilities'!F95/'Gross Financial Liabilities'!$F$99*100,"-")</f>
        <v>6.5799402737924009</v>
      </c>
      <c r="G95" s="429">
        <f>IFERROR('Gross Financial Liabilities'!G95/'Gross Financial Liabilities'!$G$99*100,"-")</f>
        <v>15.290485256702402</v>
      </c>
      <c r="H95" s="429">
        <f>IFERROR('Gross Financial Liabilities'!H95/'Gross Financial Liabilities'!$H$99*100,"-")</f>
        <v>15.454824329415139</v>
      </c>
      <c r="I95" s="429">
        <f>IFERROR('Gross Financial Liabilities'!I95/'Gross Financial Liabilities'!$I$99*100,"-")</f>
        <v>22.540273864369865</v>
      </c>
      <c r="J95" s="120"/>
      <c r="K95" s="299"/>
      <c r="L95" s="299"/>
      <c r="M95" s="299"/>
      <c r="N95" s="299"/>
      <c r="O95" s="299"/>
      <c r="P95" s="299"/>
      <c r="Q95" s="299"/>
      <c r="R95" s="299"/>
      <c r="S95" s="130"/>
      <c r="T95" s="130"/>
      <c r="U95" s="130"/>
      <c r="V95" s="130"/>
      <c r="W95" s="130"/>
      <c r="X95" s="130"/>
      <c r="Y95" s="130"/>
      <c r="Z95" s="130"/>
      <c r="AA95" s="130"/>
      <c r="AB95" s="130"/>
      <c r="AC95" s="130"/>
    </row>
    <row r="96" spans="1:29" s="122" customFormat="1" ht="17.100000000000001" customHeight="1">
      <c r="A96" s="472"/>
      <c r="B96" s="452" t="s">
        <v>10</v>
      </c>
      <c r="C96" s="453"/>
      <c r="D96" s="429">
        <f>IFERROR('Gross Financial Liabilities'!D96/'Gross Financial Liabilities'!$D$99*100,"-")</f>
        <v>0</v>
      </c>
      <c r="E96" s="429">
        <f>IFERROR('Gross Financial Liabilities'!E96/'Gross Financial Liabilities'!$E$99*100,"-")</f>
        <v>3.7049659209539905E-2</v>
      </c>
      <c r="F96" s="429">
        <f>IFERROR('Gross Financial Liabilities'!F96/'Gross Financial Liabilities'!$F$99*100,"-")</f>
        <v>26.44160371967974</v>
      </c>
      <c r="G96" s="429">
        <f>IFERROR('Gross Financial Liabilities'!G96/'Gross Financial Liabilities'!$G$99*100,"-")</f>
        <v>7.117950498199022</v>
      </c>
      <c r="H96" s="429">
        <f>IFERROR('Gross Financial Liabilities'!H96/'Gross Financial Liabilities'!$H$99*100,"-")</f>
        <v>0.42862847819039396</v>
      </c>
      <c r="I96" s="429">
        <f>IFERROR('Gross Financial Liabilities'!I96/'Gross Financial Liabilities'!$I$99*100,"-")</f>
        <v>0</v>
      </c>
      <c r="J96" s="120"/>
      <c r="K96" s="327"/>
      <c r="L96" s="299"/>
      <c r="M96" s="299"/>
      <c r="N96" s="299"/>
      <c r="O96" s="299"/>
      <c r="P96" s="299"/>
      <c r="Q96" s="299"/>
      <c r="R96" s="299"/>
      <c r="S96" s="130"/>
      <c r="T96" s="130"/>
      <c r="U96" s="130"/>
      <c r="V96" s="130"/>
      <c r="W96" s="130"/>
      <c r="X96" s="130"/>
      <c r="Y96" s="130"/>
      <c r="Z96" s="130"/>
      <c r="AA96" s="130"/>
      <c r="AB96" s="130"/>
      <c r="AC96" s="130"/>
    </row>
    <row r="97" spans="1:29" s="122" customFormat="1" ht="17.100000000000001" customHeight="1">
      <c r="A97" s="472"/>
      <c r="B97" s="452" t="s">
        <v>11</v>
      </c>
      <c r="C97" s="453"/>
      <c r="D97" s="429">
        <f>IFERROR('Gross Financial Liabilities'!D97/'Gross Financial Liabilities'!$D$99*100,"-")</f>
        <v>0</v>
      </c>
      <c r="E97" s="429">
        <f>IFERROR('Gross Financial Liabilities'!E97/'Gross Financial Liabilities'!$E$99*100,"-")</f>
        <v>25.38940751398701</v>
      </c>
      <c r="F97" s="429">
        <f>IFERROR('Gross Financial Liabilities'!F97/'Gross Financial Liabilities'!$F$99*100,"-")</f>
        <v>43.578873842015646</v>
      </c>
      <c r="G97" s="429">
        <f>IFERROR('Gross Financial Liabilities'!G97/'Gross Financial Liabilities'!$G$99*100,"-")</f>
        <v>54.033118022921599</v>
      </c>
      <c r="H97" s="429">
        <f>IFERROR('Gross Financial Liabilities'!H97/'Gross Financial Liabilities'!$H$99*100,"-")</f>
        <v>1.1561347489940841</v>
      </c>
      <c r="I97" s="429">
        <f>IFERROR('Gross Financial Liabilities'!I97/'Gross Financial Liabilities'!$I$99*100,"-")</f>
        <v>0</v>
      </c>
      <c r="J97" s="120"/>
      <c r="K97" s="299"/>
      <c r="L97" s="299"/>
      <c r="M97" s="299"/>
      <c r="N97" s="299"/>
      <c r="O97" s="299"/>
      <c r="P97" s="299"/>
      <c r="Q97" s="299"/>
      <c r="R97" s="299"/>
      <c r="S97" s="130"/>
      <c r="T97" s="130"/>
      <c r="U97" s="130"/>
      <c r="V97" s="130"/>
      <c r="W97" s="130"/>
      <c r="X97" s="130"/>
      <c r="Y97" s="130"/>
      <c r="Z97" s="130"/>
      <c r="AA97" s="130"/>
      <c r="AB97" s="130"/>
      <c r="AC97" s="130"/>
    </row>
    <row r="98" spans="1:29" s="122" customFormat="1" ht="17.100000000000001" customHeight="1">
      <c r="A98" s="472"/>
      <c r="B98" s="452" t="s">
        <v>13</v>
      </c>
      <c r="C98" s="453"/>
      <c r="D98" s="429">
        <f>IFERROR('Gross Financial Liabilities'!D98/'Gross Financial Liabilities'!$D$99*100,"-")</f>
        <v>23.736446763166079</v>
      </c>
      <c r="E98" s="429">
        <f>IFERROR('Gross Financial Liabilities'!E98/'Gross Financial Liabilities'!$E$99*100,"-")</f>
        <v>1.2994599470278791</v>
      </c>
      <c r="F98" s="429">
        <f>IFERROR('Gross Financial Liabilities'!F98/'Gross Financial Liabilities'!$F$99*100,"-")</f>
        <v>7.4168383066937809</v>
      </c>
      <c r="G98" s="429">
        <f>IFERROR('Gross Financial Liabilities'!G98/'Gross Financial Liabilities'!$G$99*100,"-")</f>
        <v>8.0571298615892886</v>
      </c>
      <c r="H98" s="429">
        <f>IFERROR('Gross Financial Liabilities'!H98/'Gross Financial Liabilities'!$H$99*100,"-")</f>
        <v>41.323188773151024</v>
      </c>
      <c r="I98" s="429">
        <f>IFERROR('Gross Financial Liabilities'!I98/'Gross Financial Liabilities'!$I$99*100,"-")</f>
        <v>0</v>
      </c>
      <c r="J98" s="120"/>
      <c r="K98" s="299"/>
      <c r="L98" s="299"/>
      <c r="M98" s="299"/>
      <c r="N98" s="299"/>
      <c r="O98" s="299"/>
      <c r="P98" s="299"/>
      <c r="Q98" s="299"/>
      <c r="R98" s="299"/>
      <c r="S98" s="130"/>
      <c r="T98" s="130"/>
      <c r="U98" s="130"/>
      <c r="V98" s="130"/>
      <c r="W98" s="130"/>
      <c r="X98" s="130"/>
      <c r="Y98" s="130"/>
      <c r="Z98" s="130"/>
      <c r="AA98" s="130"/>
      <c r="AB98" s="130"/>
      <c r="AC98" s="130"/>
    </row>
    <row r="99" spans="1:29" s="122" customFormat="1" ht="17.100000000000001" customHeight="1">
      <c r="A99" s="301"/>
      <c r="B99" s="452" t="s">
        <v>16</v>
      </c>
      <c r="C99" s="453"/>
      <c r="D99" s="134">
        <f>IFERROR('Gross Financial Liabilities'!D99/'Gross Financial Liabilities'!$D$99*100,"-")</f>
        <v>100</v>
      </c>
      <c r="E99" s="134">
        <f>IFERROR('Gross Financial Liabilities'!E99/'Gross Financial Liabilities'!$E$99*100,"-")</f>
        <v>100</v>
      </c>
      <c r="F99" s="134">
        <f>IFERROR('Gross Financial Liabilities'!F99/'Gross Financial Liabilities'!$F$99*100,"-")</f>
        <v>100</v>
      </c>
      <c r="G99" s="134">
        <f>IFERROR('Gross Financial Liabilities'!G99/'Gross Financial Liabilities'!$G$99*100,"-")</f>
        <v>100</v>
      </c>
      <c r="H99" s="134">
        <f>IFERROR('Gross Financial Liabilities'!H99/'Gross Financial Liabilities'!$H$99*100,"-")</f>
        <v>100</v>
      </c>
      <c r="I99" s="134">
        <f>IFERROR('Gross Financial Liabilities'!I99/'Gross Financial Liabilities'!$I$99*100,"-")</f>
        <v>100</v>
      </c>
      <c r="J99" s="120"/>
      <c r="K99" s="328"/>
      <c r="L99" s="299"/>
      <c r="M99" s="299"/>
      <c r="N99" s="299"/>
      <c r="O99" s="299"/>
      <c r="P99" s="299"/>
      <c r="Q99" s="299"/>
      <c r="R99" s="299"/>
      <c r="S99" s="130"/>
      <c r="T99" s="130"/>
      <c r="U99" s="130"/>
      <c r="V99" s="130"/>
      <c r="W99" s="130"/>
      <c r="X99" s="130"/>
      <c r="Y99" s="130"/>
      <c r="Z99" s="130"/>
      <c r="AA99" s="130"/>
      <c r="AB99" s="130"/>
      <c r="AC99" s="130"/>
    </row>
    <row r="100" spans="1:29" s="123" customFormat="1"/>
    <row r="101" spans="1:29" ht="17.100000000000001" customHeight="1">
      <c r="A101" s="123"/>
      <c r="B101" s="191"/>
      <c r="C101" s="162"/>
      <c r="D101" s="464" t="s">
        <v>15</v>
      </c>
      <c r="E101" s="464"/>
      <c r="F101" s="464"/>
      <c r="G101" s="464"/>
      <c r="H101" s="464"/>
      <c r="I101" s="464"/>
      <c r="L101" s="122" t="s">
        <v>107</v>
      </c>
      <c r="M101" s="412">
        <f ca="1">NOW()</f>
        <v>44383.44200451389</v>
      </c>
    </row>
    <row r="102" spans="1:29" ht="17.100000000000001" customHeight="1">
      <c r="A102" s="123"/>
      <c r="B102" s="191"/>
      <c r="C102" s="193"/>
      <c r="D102" s="464" t="s">
        <v>4</v>
      </c>
      <c r="E102" s="464"/>
      <c r="F102" s="464"/>
      <c r="G102" s="464"/>
      <c r="H102" s="464"/>
      <c r="I102" s="464"/>
      <c r="L102" s="122"/>
      <c r="M102" s="122" t="s">
        <v>108</v>
      </c>
    </row>
    <row r="103" spans="1:29" ht="20.100000000000001" customHeight="1">
      <c r="A103" s="123"/>
      <c r="B103" s="538" t="s">
        <v>94</v>
      </c>
      <c r="C103" s="538"/>
      <c r="D103" s="194" t="s">
        <v>6</v>
      </c>
      <c r="E103" s="194" t="s">
        <v>7</v>
      </c>
      <c r="F103" s="194" t="s">
        <v>8</v>
      </c>
      <c r="G103" s="194" t="s">
        <v>9</v>
      </c>
      <c r="H103" s="194" t="s">
        <v>10</v>
      </c>
      <c r="I103" s="195" t="s">
        <v>11</v>
      </c>
      <c r="K103" s="197"/>
      <c r="L103" s="197"/>
      <c r="M103" s="197"/>
      <c r="N103" s="197"/>
      <c r="O103" s="197"/>
      <c r="P103" s="197"/>
      <c r="Q103" s="197"/>
      <c r="R103" s="197"/>
    </row>
    <row r="104" spans="1:29" s="122" customFormat="1" ht="17.100000000000001" customHeight="1">
      <c r="A104" s="472"/>
      <c r="B104" s="452" t="s">
        <v>6</v>
      </c>
      <c r="C104" s="453"/>
      <c r="D104" s="429">
        <f>IFERROR('Gross Financial Liabilities'!D104/'Gross Financial Liabilities'!$D$111*100,"-")</f>
        <v>16.752118895703898</v>
      </c>
      <c r="E104" s="429">
        <f>IFERROR('Gross Financial Liabilities'!E104/'Gross Financial Liabilities'!$E$111*100,"-")</f>
        <v>14.121478959177566</v>
      </c>
      <c r="F104" s="429">
        <f>IFERROR('Gross Financial Liabilities'!F104/'Gross Financial Liabilities'!$F$111*100,"-")</f>
        <v>7.1362140852720106</v>
      </c>
      <c r="G104" s="429">
        <f>IFERROR('Gross Financial Liabilities'!G104/'Gross Financial Liabilities'!$G$111*100,"-")</f>
        <v>0.55114641035763345</v>
      </c>
      <c r="H104" s="429">
        <f>IFERROR('Gross Financial Liabilities'!H104/'Gross Financial Liabilities'!$H$111*100,"-")</f>
        <v>0.86414880088129875</v>
      </c>
      <c r="I104" s="429">
        <f>IFERROR('Gross Financial Liabilities'!I104/'Gross Financial Liabilities'!$I$111*100,"-")</f>
        <v>11.838222249858982</v>
      </c>
      <c r="J104" s="120"/>
      <c r="K104" s="299"/>
      <c r="L104" s="299"/>
      <c r="M104" s="299"/>
      <c r="N104" s="299"/>
      <c r="O104" s="299"/>
      <c r="P104" s="299"/>
      <c r="Q104" s="299"/>
      <c r="R104" s="299"/>
      <c r="S104" s="130"/>
      <c r="T104" s="130"/>
      <c r="U104" s="130"/>
      <c r="V104" s="130"/>
      <c r="W104" s="130"/>
      <c r="X104" s="130"/>
      <c r="Y104" s="130"/>
      <c r="Z104" s="130"/>
      <c r="AA104" s="130"/>
      <c r="AB104" s="130"/>
      <c r="AC104" s="130"/>
    </row>
    <row r="105" spans="1:29" s="122" customFormat="1" ht="17.100000000000001" customHeight="1">
      <c r="A105" s="472"/>
      <c r="B105" s="452" t="s">
        <v>7</v>
      </c>
      <c r="C105" s="453"/>
      <c r="D105" s="429">
        <f>IFERROR('Gross Financial Liabilities'!D105/'Gross Financial Liabilities'!$D$111*100,"-")</f>
        <v>14.491355670646991</v>
      </c>
      <c r="E105" s="326">
        <f>IFERROR('Gross Financial Liabilities'!E105/'Gross Financial Liabilities'!$E$111*100,"-")</f>
        <v>0</v>
      </c>
      <c r="F105" s="429">
        <f>IFERROR('Gross Financial Liabilities'!F105/'Gross Financial Liabilities'!$F$111*100,"-")</f>
        <v>6.0866517716137575E-2</v>
      </c>
      <c r="G105" s="429">
        <f>IFERROR('Gross Financial Liabilities'!G105/'Gross Financial Liabilities'!$G$111*100,"-")</f>
        <v>0.77960893720987645</v>
      </c>
      <c r="H105" s="429">
        <f>IFERROR('Gross Financial Liabilities'!H105/'Gross Financial Liabilities'!$H$111*100,"-")</f>
        <v>2.5866556191952977E-2</v>
      </c>
      <c r="I105" s="429">
        <f>IFERROR('Gross Financial Liabilities'!I105/'Gross Financial Liabilities'!$I$111*100,"-")</f>
        <v>1.7858369229977935E-3</v>
      </c>
      <c r="J105" s="120"/>
      <c r="K105" s="299"/>
      <c r="L105" s="299"/>
      <c r="M105" s="299"/>
      <c r="N105" s="299"/>
      <c r="O105" s="299"/>
      <c r="P105" s="299"/>
      <c r="Q105" s="299"/>
      <c r="R105" s="299"/>
      <c r="S105" s="130"/>
      <c r="T105" s="130"/>
      <c r="U105" s="130"/>
      <c r="V105" s="130"/>
      <c r="W105" s="130"/>
      <c r="X105" s="130"/>
      <c r="Y105" s="130"/>
      <c r="Z105" s="130"/>
      <c r="AA105" s="130"/>
      <c r="AB105" s="130"/>
      <c r="AC105" s="130"/>
    </row>
    <row r="106" spans="1:29" s="122" customFormat="1" ht="17.100000000000001" customHeight="1">
      <c r="A106" s="472"/>
      <c r="B106" s="452" t="s">
        <v>8</v>
      </c>
      <c r="C106" s="453"/>
      <c r="D106" s="429">
        <f>IFERROR('Gross Financial Liabilities'!D106/'Gross Financial Liabilities'!$D$111*100,"-")</f>
        <v>28.594487085402985</v>
      </c>
      <c r="E106" s="429">
        <f>IFERROR('Gross Financial Liabilities'!E106/'Gross Financial Liabilities'!$E$111*100,"-")</f>
        <v>57.720028386080543</v>
      </c>
      <c r="F106" s="429">
        <f>IFERROR('Gross Financial Liabilities'!F106/'Gross Financial Liabilities'!$F$111*100,"-")</f>
        <v>8.6600446186924831</v>
      </c>
      <c r="G106" s="429">
        <f>IFERROR('Gross Financial Liabilities'!G106/'Gross Financial Liabilities'!$G$111*100,"-")</f>
        <v>13.132257259305124</v>
      </c>
      <c r="H106" s="429">
        <f>IFERROR('Gross Financial Liabilities'!H106/'Gross Financial Liabilities'!$H$111*100,"-")</f>
        <v>39.289102498081554</v>
      </c>
      <c r="I106" s="429">
        <f>IFERROR('Gross Financial Liabilities'!I106/'Gross Financial Liabilities'!$I$111*100,"-")</f>
        <v>65.308415728408889</v>
      </c>
      <c r="J106" s="120"/>
      <c r="K106" s="299"/>
      <c r="L106" s="299"/>
      <c r="M106" s="299"/>
      <c r="N106" s="299"/>
      <c r="O106" s="299"/>
      <c r="P106" s="299"/>
      <c r="Q106" s="299"/>
      <c r="R106" s="299"/>
      <c r="S106" s="130"/>
      <c r="T106" s="130"/>
      <c r="U106" s="130"/>
      <c r="V106" s="130"/>
      <c r="W106" s="130"/>
      <c r="X106" s="130"/>
      <c r="Y106" s="130"/>
      <c r="Z106" s="130"/>
      <c r="AA106" s="130"/>
      <c r="AB106" s="130"/>
      <c r="AC106" s="130"/>
    </row>
    <row r="107" spans="1:29" s="122" customFormat="1" ht="17.100000000000001" customHeight="1">
      <c r="A107" s="472"/>
      <c r="B107" s="452" t="s">
        <v>9</v>
      </c>
      <c r="C107" s="453"/>
      <c r="D107" s="429">
        <f>IFERROR('Gross Financial Liabilities'!D107/'Gross Financial Liabilities'!$D$111*100,"-")</f>
        <v>15.28357013996599</v>
      </c>
      <c r="E107" s="429">
        <f>IFERROR('Gross Financial Liabilities'!E107/'Gross Financial Liabilities'!$E$111*100,"-")</f>
        <v>0.22727159714885653</v>
      </c>
      <c r="F107" s="429">
        <f>IFERROR('Gross Financial Liabilities'!F107/'Gross Financial Liabilities'!$F$111*100,"-")</f>
        <v>6.8281989254820079</v>
      </c>
      <c r="G107" s="429">
        <f>IFERROR('Gross Financial Liabilities'!G107/'Gross Financial Liabilities'!$G$111*100,"-")</f>
        <v>15.990275829539605</v>
      </c>
      <c r="H107" s="429">
        <f>IFERROR('Gross Financial Liabilities'!H107/'Gross Financial Liabilities'!$H$111*100,"-")</f>
        <v>16.419310187018908</v>
      </c>
      <c r="I107" s="429">
        <f>IFERROR('Gross Financial Liabilities'!I107/'Gross Financial Liabilities'!$I$111*100,"-")</f>
        <v>22.85157618480914</v>
      </c>
      <c r="J107" s="120"/>
      <c r="K107" s="299"/>
      <c r="L107" s="299"/>
      <c r="M107" s="299"/>
      <c r="N107" s="299"/>
      <c r="O107" s="299"/>
      <c r="P107" s="299"/>
      <c r="Q107" s="299"/>
      <c r="R107" s="299"/>
      <c r="S107" s="130"/>
      <c r="T107" s="130"/>
      <c r="U107" s="130"/>
      <c r="V107" s="130"/>
      <c r="W107" s="130"/>
      <c r="X107" s="130"/>
      <c r="Y107" s="130"/>
      <c r="Z107" s="130"/>
      <c r="AA107" s="130"/>
      <c r="AB107" s="130"/>
      <c r="AC107" s="130"/>
    </row>
    <row r="108" spans="1:29" s="122" customFormat="1" ht="17.100000000000001" customHeight="1">
      <c r="A108" s="472"/>
      <c r="B108" s="452" t="s">
        <v>10</v>
      </c>
      <c r="C108" s="453"/>
      <c r="D108" s="429">
        <f>IFERROR('Gross Financial Liabilities'!D108/'Gross Financial Liabilities'!$D$111*100,"-")</f>
        <v>0</v>
      </c>
      <c r="E108" s="429">
        <f>IFERROR('Gross Financial Liabilities'!E108/'Gross Financial Liabilities'!$E$111*100,"-")</f>
        <v>3.2385397791520977E-2</v>
      </c>
      <c r="F108" s="429">
        <f>IFERROR('Gross Financial Liabilities'!F108/'Gross Financial Liabilities'!$F$111*100,"-")</f>
        <v>26.02608515914271</v>
      </c>
      <c r="G108" s="429">
        <f>IFERROR('Gross Financial Liabilities'!G108/'Gross Financial Liabilities'!$G$111*100,"-")</f>
        <v>6.9580725551129774</v>
      </c>
      <c r="H108" s="429">
        <f>IFERROR('Gross Financial Liabilities'!H108/'Gross Financial Liabilities'!$H$111*100,"-")</f>
        <v>0.42415819954809647</v>
      </c>
      <c r="I108" s="429">
        <f>IFERROR('Gross Financial Liabilities'!I108/'Gross Financial Liabilities'!$I$111*100,"-")</f>
        <v>0</v>
      </c>
      <c r="J108" s="120"/>
      <c r="K108" s="327"/>
      <c r="L108" s="299"/>
      <c r="M108" s="299"/>
      <c r="N108" s="299"/>
      <c r="O108" s="299"/>
      <c r="P108" s="299"/>
      <c r="Q108" s="299"/>
      <c r="R108" s="299"/>
      <c r="S108" s="130"/>
      <c r="T108" s="130"/>
      <c r="U108" s="130"/>
      <c r="V108" s="130"/>
      <c r="W108" s="130"/>
      <c r="X108" s="130"/>
      <c r="Y108" s="130"/>
      <c r="Z108" s="130"/>
      <c r="AA108" s="130"/>
      <c r="AB108" s="130"/>
      <c r="AC108" s="130"/>
    </row>
    <row r="109" spans="1:29" s="122" customFormat="1" ht="17.100000000000001" customHeight="1">
      <c r="A109" s="472"/>
      <c r="B109" s="452" t="s">
        <v>11</v>
      </c>
      <c r="C109" s="453"/>
      <c r="D109" s="429">
        <f>IFERROR('Gross Financial Liabilities'!D109/'Gross Financial Liabilities'!$D$111*100,"-")</f>
        <v>0</v>
      </c>
      <c r="E109" s="429">
        <f>IFERROR('Gross Financial Liabilities'!E109/'Gross Financial Liabilities'!$E$111*100,"-")</f>
        <v>26.691894503034252</v>
      </c>
      <c r="F109" s="429">
        <f>IFERROR('Gross Financial Liabilities'!F109/'Gross Financial Liabilities'!$F$111*100,"-")</f>
        <v>43.061125213582145</v>
      </c>
      <c r="G109" s="429">
        <f>IFERROR('Gross Financial Liabilities'!G109/'Gross Financial Liabilities'!$G$111*100,"-")</f>
        <v>54.111768069548226</v>
      </c>
      <c r="H109" s="429">
        <f>IFERROR('Gross Financial Liabilities'!H109/'Gross Financial Liabilities'!$H$111*100,"-")</f>
        <v>1.0894099193987448</v>
      </c>
      <c r="I109" s="429">
        <f>IFERROR('Gross Financial Liabilities'!I109/'Gross Financial Liabilities'!$I$111*100,"-")</f>
        <v>0</v>
      </c>
      <c r="J109" s="120"/>
      <c r="K109" s="299"/>
      <c r="L109" s="299"/>
      <c r="M109" s="299"/>
      <c r="N109" s="299"/>
      <c r="O109" s="299"/>
      <c r="P109" s="299"/>
      <c r="Q109" s="299"/>
      <c r="R109" s="299"/>
      <c r="S109" s="130"/>
      <c r="T109" s="130"/>
      <c r="U109" s="130"/>
      <c r="V109" s="130"/>
      <c r="W109" s="130"/>
      <c r="X109" s="130"/>
      <c r="Y109" s="130"/>
      <c r="Z109" s="130"/>
      <c r="AA109" s="130"/>
      <c r="AB109" s="130"/>
      <c r="AC109" s="130"/>
    </row>
    <row r="110" spans="1:29" s="122" customFormat="1" ht="17.100000000000001" customHeight="1">
      <c r="A110" s="472"/>
      <c r="B110" s="452" t="s">
        <v>13</v>
      </c>
      <c r="C110" s="453"/>
      <c r="D110" s="429">
        <f>IFERROR('Gross Financial Liabilities'!D110/'Gross Financial Liabilities'!$D$111*100,"-")</f>
        <v>24.87846820828014</v>
      </c>
      <c r="E110" s="429">
        <f>IFERROR('Gross Financial Liabilities'!E110/'Gross Financial Liabilities'!$E$111*100,"-")</f>
        <v>1.2069411567672785</v>
      </c>
      <c r="F110" s="429">
        <f>IFERROR('Gross Financial Liabilities'!F110/'Gross Financial Liabilities'!$F$111*100,"-")</f>
        <v>8.2274654801125138</v>
      </c>
      <c r="G110" s="429">
        <f>IFERROR('Gross Financial Liabilities'!G110/'Gross Financial Liabilities'!$G$111*100,"-")</f>
        <v>8.4768709389265595</v>
      </c>
      <c r="H110" s="429">
        <f>IFERROR('Gross Financial Liabilities'!H110/'Gross Financial Liabilities'!$H$111*100,"-")</f>
        <v>41.888003838879442</v>
      </c>
      <c r="I110" s="429">
        <f>IFERROR('Gross Financial Liabilities'!I110/'Gross Financial Liabilities'!$I$111*100,"-")</f>
        <v>0</v>
      </c>
      <c r="J110" s="120"/>
      <c r="K110" s="299"/>
      <c r="L110" s="299"/>
      <c r="M110" s="299"/>
      <c r="N110" s="299"/>
      <c r="O110" s="299"/>
      <c r="P110" s="299"/>
      <c r="Q110" s="299"/>
      <c r="R110" s="299"/>
      <c r="S110" s="130"/>
      <c r="T110" s="130"/>
      <c r="U110" s="130"/>
      <c r="V110" s="130"/>
      <c r="W110" s="130"/>
      <c r="X110" s="130"/>
      <c r="Y110" s="130"/>
      <c r="Z110" s="130"/>
      <c r="AA110" s="130"/>
      <c r="AB110" s="130"/>
      <c r="AC110" s="130"/>
    </row>
    <row r="111" spans="1:29" s="122" customFormat="1" ht="17.100000000000001" customHeight="1">
      <c r="A111" s="301"/>
      <c r="B111" s="452" t="s">
        <v>16</v>
      </c>
      <c r="C111" s="453"/>
      <c r="D111" s="134">
        <f>IFERROR('Gross Financial Liabilities'!D111/'Gross Financial Liabilities'!$D$111*100,"-")</f>
        <v>100</v>
      </c>
      <c r="E111" s="134">
        <f>IFERROR('Gross Financial Liabilities'!E111/'Gross Financial Liabilities'!$E$111*100,"-")</f>
        <v>100</v>
      </c>
      <c r="F111" s="134">
        <f>IFERROR('Gross Financial Liabilities'!F111/'Gross Financial Liabilities'!$F$111*100,"-")</f>
        <v>100</v>
      </c>
      <c r="G111" s="134">
        <f>IFERROR('Gross Financial Liabilities'!G111/'Gross Financial Liabilities'!$G$111*100,"-")</f>
        <v>100</v>
      </c>
      <c r="H111" s="134">
        <f>IFERROR('Gross Financial Liabilities'!H111/'Gross Financial Liabilities'!$H$111*100,"-")</f>
        <v>100</v>
      </c>
      <c r="I111" s="134">
        <f>IFERROR('Gross Financial Liabilities'!I111/'Gross Financial Liabilities'!$I$111*100,"-")</f>
        <v>100</v>
      </c>
      <c r="J111" s="120"/>
      <c r="K111" s="328"/>
      <c r="L111" s="299"/>
      <c r="M111" s="299"/>
      <c r="N111" s="299"/>
      <c r="O111" s="299"/>
      <c r="P111" s="299"/>
      <c r="Q111" s="299"/>
      <c r="R111" s="299"/>
      <c r="S111" s="130"/>
      <c r="T111" s="130"/>
      <c r="U111" s="130"/>
      <c r="V111" s="130"/>
      <c r="W111" s="130"/>
      <c r="X111" s="130"/>
      <c r="Y111" s="130"/>
      <c r="Z111" s="130"/>
      <c r="AA111" s="130"/>
      <c r="AB111" s="130"/>
      <c r="AC111" s="130"/>
    </row>
    <row r="112" spans="1:29" s="122" customFormat="1" ht="17.100000000000001" customHeight="1">
      <c r="A112" s="301"/>
      <c r="B112" s="268"/>
      <c r="C112" s="268"/>
      <c r="D112" s="313"/>
      <c r="E112" s="313"/>
      <c r="F112" s="313"/>
      <c r="G112" s="313"/>
      <c r="H112" s="313"/>
      <c r="I112" s="313"/>
      <c r="J112" s="120"/>
      <c r="K112" s="328"/>
      <c r="L112" s="299"/>
      <c r="M112" s="299"/>
      <c r="N112" s="299"/>
      <c r="O112" s="299"/>
      <c r="P112" s="299"/>
      <c r="Q112" s="299"/>
      <c r="R112" s="299"/>
      <c r="S112" s="130"/>
      <c r="T112" s="130"/>
      <c r="U112" s="130"/>
      <c r="V112" s="130"/>
      <c r="W112" s="130"/>
      <c r="X112" s="130"/>
      <c r="Y112" s="130"/>
      <c r="Z112" s="130"/>
      <c r="AA112" s="130"/>
      <c r="AB112" s="130"/>
      <c r="AC112" s="130"/>
    </row>
    <row r="113" spans="1:29" s="157" customFormat="1" ht="14.1" customHeight="1">
      <c r="A113" s="329"/>
      <c r="B113" s="329"/>
      <c r="C113" s="152"/>
      <c r="D113" s="153"/>
      <c r="E113" s="153"/>
      <c r="F113" s="153"/>
      <c r="G113" s="153"/>
      <c r="H113" s="154"/>
      <c r="I113" s="153"/>
      <c r="K113" s="306"/>
      <c r="L113" s="306"/>
      <c r="M113" s="306"/>
      <c r="N113" s="306"/>
      <c r="O113" s="306"/>
      <c r="P113" s="306"/>
      <c r="Q113" s="306"/>
      <c r="R113" s="306"/>
      <c r="S113" s="156"/>
      <c r="T113" s="156"/>
      <c r="U113" s="156"/>
      <c r="V113" s="156"/>
      <c r="W113" s="156"/>
      <c r="X113" s="156"/>
      <c r="Y113" s="156"/>
      <c r="Z113" s="156"/>
      <c r="AA113" s="156"/>
      <c r="AB113" s="156"/>
      <c r="AC113" s="156"/>
    </row>
    <row r="114" spans="1:29" s="212" customFormat="1" ht="14.1" customHeight="1">
      <c r="A114" s="177"/>
      <c r="B114" s="178" t="s">
        <v>25</v>
      </c>
      <c r="C114" s="179" t="s">
        <v>26</v>
      </c>
      <c r="D114" s="177" t="s">
        <v>27</v>
      </c>
      <c r="E114" s="177"/>
      <c r="F114" s="177" t="s">
        <v>28</v>
      </c>
      <c r="G114" s="177"/>
      <c r="H114" s="177" t="s">
        <v>29</v>
      </c>
      <c r="J114" s="177"/>
    </row>
    <row r="115" spans="1:29" s="212" customFormat="1" ht="14.1" customHeight="1">
      <c r="A115" s="177"/>
      <c r="B115" s="178" t="s">
        <v>30</v>
      </c>
      <c r="C115" s="179" t="s">
        <v>122</v>
      </c>
      <c r="D115" s="177" t="s">
        <v>32</v>
      </c>
      <c r="E115" s="177"/>
      <c r="F115" s="177" t="s">
        <v>33</v>
      </c>
      <c r="G115" s="177"/>
      <c r="H115" s="177" t="s">
        <v>34</v>
      </c>
      <c r="J115" s="177"/>
    </row>
    <row r="116" spans="1:29" s="212" customFormat="1" ht="14.1" customHeight="1">
      <c r="A116" s="177"/>
      <c r="B116" s="180" t="s">
        <v>35</v>
      </c>
      <c r="C116" s="179" t="s">
        <v>36</v>
      </c>
      <c r="D116" s="177" t="s">
        <v>37</v>
      </c>
      <c r="E116" s="177"/>
      <c r="F116" s="177" t="s">
        <v>38</v>
      </c>
      <c r="H116" s="177"/>
      <c r="J116" s="177"/>
      <c r="K116" s="177"/>
    </row>
    <row r="117" spans="1:29" s="212" customFormat="1" ht="14.1" customHeight="1">
      <c r="A117" s="177"/>
      <c r="B117" s="296"/>
      <c r="C117" s="179" t="s">
        <v>39</v>
      </c>
      <c r="D117" s="177"/>
      <c r="E117" s="177"/>
      <c r="F117" s="177"/>
      <c r="G117" s="177"/>
      <c r="H117" s="177"/>
      <c r="I117" s="177"/>
      <c r="J117" s="177"/>
    </row>
    <row r="118" spans="1:29" s="212" customFormat="1" ht="14.1" customHeight="1">
      <c r="A118" s="177"/>
      <c r="B118" s="182" t="s">
        <v>40</v>
      </c>
      <c r="C118" s="179" t="s">
        <v>41</v>
      </c>
      <c r="D118" s="177"/>
      <c r="E118" s="177"/>
      <c r="F118" s="177"/>
      <c r="G118" s="297"/>
      <c r="H118" s="177"/>
      <c r="I118" s="177"/>
      <c r="J118" s="177"/>
    </row>
    <row r="119" spans="1:29" s="212" customFormat="1" ht="14.1" customHeight="1">
      <c r="A119" s="177"/>
      <c r="B119" s="474" t="s">
        <v>44</v>
      </c>
      <c r="C119" s="474"/>
      <c r="D119" s="474"/>
      <c r="E119" s="474"/>
      <c r="F119" s="474"/>
      <c r="G119" s="474"/>
      <c r="H119" s="474"/>
      <c r="I119" s="474"/>
      <c r="J119" s="177"/>
    </row>
    <row r="120" spans="1:29" s="212" customFormat="1" ht="14.1" customHeight="1">
      <c r="A120" s="177"/>
      <c r="B120" s="539" t="s">
        <v>123</v>
      </c>
      <c r="C120" s="539"/>
      <c r="D120" s="539"/>
      <c r="E120" s="539"/>
      <c r="F120" s="539"/>
      <c r="G120" s="539"/>
      <c r="H120" s="539"/>
      <c r="I120" s="539"/>
      <c r="J120" s="433"/>
    </row>
    <row r="121" spans="1:29" s="212" customFormat="1" ht="14.1" customHeight="1">
      <c r="A121" s="177"/>
      <c r="B121" s="539"/>
      <c r="C121" s="539"/>
      <c r="D121" s="539"/>
      <c r="E121" s="539"/>
      <c r="F121" s="539"/>
      <c r="G121" s="539"/>
      <c r="H121" s="539"/>
      <c r="I121" s="539"/>
      <c r="J121" s="177"/>
    </row>
    <row r="122" spans="1:29" s="212" customFormat="1" ht="11.25" customHeight="1">
      <c r="A122" s="177"/>
      <c r="B122" s="177"/>
      <c r="C122" s="177"/>
      <c r="D122" s="177"/>
      <c r="E122" s="177"/>
      <c r="F122" s="177"/>
      <c r="G122" s="177"/>
      <c r="H122" s="177"/>
      <c r="I122" s="177"/>
      <c r="J122" s="177"/>
    </row>
    <row r="123" spans="1:29">
      <c r="B123" s="330"/>
      <c r="C123" s="331"/>
    </row>
    <row r="124" spans="1:29">
      <c r="B124" s="332"/>
      <c r="C124" s="331"/>
    </row>
  </sheetData>
  <mergeCells count="110">
    <mergeCell ref="B99:C99"/>
    <mergeCell ref="B119:I119"/>
    <mergeCell ref="B120:I121"/>
    <mergeCell ref="B87:C87"/>
    <mergeCell ref="D89:I89"/>
    <mergeCell ref="D90:I90"/>
    <mergeCell ref="B91:C91"/>
    <mergeCell ref="D101:I101"/>
    <mergeCell ref="D102:I102"/>
    <mergeCell ref="B103:C103"/>
    <mergeCell ref="B111:C111"/>
    <mergeCell ref="A80:A86"/>
    <mergeCell ref="B80:C80"/>
    <mergeCell ref="B81:C81"/>
    <mergeCell ref="B82:C82"/>
    <mergeCell ref="B83:C83"/>
    <mergeCell ref="B84:C84"/>
    <mergeCell ref="B85:C85"/>
    <mergeCell ref="B86:C86"/>
    <mergeCell ref="A92:A98"/>
    <mergeCell ref="B92:C92"/>
    <mergeCell ref="B93:C93"/>
    <mergeCell ref="B94:C94"/>
    <mergeCell ref="B95:C95"/>
    <mergeCell ref="B96:C96"/>
    <mergeCell ref="B97:C97"/>
    <mergeCell ref="B98:C98"/>
    <mergeCell ref="B79:C79"/>
    <mergeCell ref="B63:C63"/>
    <mergeCell ref="D65:I65"/>
    <mergeCell ref="D66:I66"/>
    <mergeCell ref="B67:C67"/>
    <mergeCell ref="B73:C73"/>
    <mergeCell ref="B74:C74"/>
    <mergeCell ref="B75:C75"/>
    <mergeCell ref="D77:I77"/>
    <mergeCell ref="D78:I78"/>
    <mergeCell ref="A56:A62"/>
    <mergeCell ref="B56:C56"/>
    <mergeCell ref="B57:C57"/>
    <mergeCell ref="B58:C58"/>
    <mergeCell ref="B59:C59"/>
    <mergeCell ref="B60:C60"/>
    <mergeCell ref="B61:C61"/>
    <mergeCell ref="B62:C62"/>
    <mergeCell ref="A68:A74"/>
    <mergeCell ref="B68:C68"/>
    <mergeCell ref="B69:C69"/>
    <mergeCell ref="B70:C70"/>
    <mergeCell ref="B71:C71"/>
    <mergeCell ref="B72:C72"/>
    <mergeCell ref="A44:A50"/>
    <mergeCell ref="B44:C44"/>
    <mergeCell ref="B45:C45"/>
    <mergeCell ref="B46:C46"/>
    <mergeCell ref="B47:C47"/>
    <mergeCell ref="B48:C48"/>
    <mergeCell ref="B55:C55"/>
    <mergeCell ref="B39:C39"/>
    <mergeCell ref="D41:I41"/>
    <mergeCell ref="D42:I42"/>
    <mergeCell ref="B43:C43"/>
    <mergeCell ref="B49:C49"/>
    <mergeCell ref="B50:C50"/>
    <mergeCell ref="B51:C51"/>
    <mergeCell ref="D53:I53"/>
    <mergeCell ref="D54:I54"/>
    <mergeCell ref="D29:I29"/>
    <mergeCell ref="B31:C31"/>
    <mergeCell ref="A32:A38"/>
    <mergeCell ref="B32:C32"/>
    <mergeCell ref="B33:C33"/>
    <mergeCell ref="B34:C34"/>
    <mergeCell ref="B35:C35"/>
    <mergeCell ref="B36:C36"/>
    <mergeCell ref="B37:C37"/>
    <mergeCell ref="B38:C38"/>
    <mergeCell ref="B14:C14"/>
    <mergeCell ref="B15:C15"/>
    <mergeCell ref="D17:I17"/>
    <mergeCell ref="D18:I18"/>
    <mergeCell ref="B19:C19"/>
    <mergeCell ref="B24:C24"/>
    <mergeCell ref="B25:C25"/>
    <mergeCell ref="B26:C26"/>
    <mergeCell ref="B27:C27"/>
    <mergeCell ref="A104:A110"/>
    <mergeCell ref="B104:C104"/>
    <mergeCell ref="B105:C105"/>
    <mergeCell ref="B106:C106"/>
    <mergeCell ref="B107:C107"/>
    <mergeCell ref="B108:C108"/>
    <mergeCell ref="B109:C109"/>
    <mergeCell ref="B110:C110"/>
    <mergeCell ref="D5:I5"/>
    <mergeCell ref="D6:I6"/>
    <mergeCell ref="B7:C7"/>
    <mergeCell ref="A8:A14"/>
    <mergeCell ref="B8:C8"/>
    <mergeCell ref="B9:C9"/>
    <mergeCell ref="B10:C10"/>
    <mergeCell ref="B11:C11"/>
    <mergeCell ref="B12:C12"/>
    <mergeCell ref="B13:C13"/>
    <mergeCell ref="A20:A26"/>
    <mergeCell ref="B20:C20"/>
    <mergeCell ref="B21:C21"/>
    <mergeCell ref="B22:C22"/>
    <mergeCell ref="B23:C23"/>
    <mergeCell ref="D30:I30"/>
  </mergeCells>
  <conditionalFormatting sqref="E21">
    <cfRule type="cellIs" dxfId="585" priority="27" operator="equal">
      <formula>0</formula>
    </cfRule>
  </conditionalFormatting>
  <conditionalFormatting sqref="D20:I27">
    <cfRule type="cellIs" dxfId="584" priority="26" operator="between">
      <formula>0.00000000001</formula>
      <formula>0.0499999999999999</formula>
    </cfRule>
  </conditionalFormatting>
  <conditionalFormatting sqref="D24:D25 H24:I25 I26">
    <cfRule type="cellIs" dxfId="583" priority="25" operator="equal">
      <formula>0</formula>
    </cfRule>
  </conditionalFormatting>
  <conditionalFormatting sqref="E33">
    <cfRule type="cellIs" dxfId="582" priority="24" operator="equal">
      <formula>0</formula>
    </cfRule>
  </conditionalFormatting>
  <conditionalFormatting sqref="D32:I39">
    <cfRule type="cellIs" dxfId="581" priority="23" operator="between">
      <formula>0.00000000001</formula>
      <formula>0.0499999999999999</formula>
    </cfRule>
  </conditionalFormatting>
  <conditionalFormatting sqref="D36:D37 H36:I37 I38">
    <cfRule type="cellIs" dxfId="580" priority="22" operator="equal">
      <formula>0</formula>
    </cfRule>
  </conditionalFormatting>
  <conditionalFormatting sqref="E45">
    <cfRule type="cellIs" dxfId="579" priority="21" operator="equal">
      <formula>0</formula>
    </cfRule>
  </conditionalFormatting>
  <conditionalFormatting sqref="D44:I51">
    <cfRule type="cellIs" dxfId="578" priority="20" operator="between">
      <formula>0.00000000001</formula>
      <formula>0.049999999999</formula>
    </cfRule>
  </conditionalFormatting>
  <conditionalFormatting sqref="D48:D49 H48:I49 I50">
    <cfRule type="cellIs" dxfId="577" priority="19" operator="equal">
      <formula>0</formula>
    </cfRule>
  </conditionalFormatting>
  <conditionalFormatting sqref="E57">
    <cfRule type="cellIs" dxfId="576" priority="18" operator="equal">
      <formula>0</formula>
    </cfRule>
  </conditionalFormatting>
  <conditionalFormatting sqref="D56:I63">
    <cfRule type="cellIs" dxfId="575" priority="17" operator="between">
      <formula>0.00000000001</formula>
      <formula>0.0499999999999999</formula>
    </cfRule>
  </conditionalFormatting>
  <conditionalFormatting sqref="D60:D61 H60:I61 I62">
    <cfRule type="cellIs" dxfId="574" priority="16" operator="equal">
      <formula>0</formula>
    </cfRule>
  </conditionalFormatting>
  <conditionalFormatting sqref="E69">
    <cfRule type="cellIs" dxfId="573" priority="15" operator="equal">
      <formula>0</formula>
    </cfRule>
  </conditionalFormatting>
  <conditionalFormatting sqref="D68:I75">
    <cfRule type="cellIs" dxfId="572" priority="14" operator="between">
      <formula>0.00000000001</formula>
      <formula>0.0499999999999999</formula>
    </cfRule>
  </conditionalFormatting>
  <conditionalFormatting sqref="D72:D73 H72:I73 I74">
    <cfRule type="cellIs" dxfId="571" priority="13" operator="equal">
      <formula>0</formula>
    </cfRule>
  </conditionalFormatting>
  <conditionalFormatting sqref="E81">
    <cfRule type="cellIs" dxfId="570" priority="12" operator="equal">
      <formula>0</formula>
    </cfRule>
  </conditionalFormatting>
  <conditionalFormatting sqref="D80:I87">
    <cfRule type="cellIs" dxfId="569" priority="11" operator="between">
      <formula>0.00000000001</formula>
      <formula>0.0499999999999999</formula>
    </cfRule>
  </conditionalFormatting>
  <conditionalFormatting sqref="D84:D85 H84:I85 I86">
    <cfRule type="cellIs" dxfId="568" priority="10" operator="equal">
      <formula>0</formula>
    </cfRule>
  </conditionalFormatting>
  <conditionalFormatting sqref="E93">
    <cfRule type="cellIs" dxfId="567" priority="9" operator="equal">
      <formula>0</formula>
    </cfRule>
  </conditionalFormatting>
  <conditionalFormatting sqref="D92:I99 D112:I112">
    <cfRule type="cellIs" dxfId="566" priority="8" operator="between">
      <formula>0.00000000001</formula>
      <formula>0.0499999999999999</formula>
    </cfRule>
  </conditionalFormatting>
  <conditionalFormatting sqref="D96:D97 H96:I97 I98">
    <cfRule type="cellIs" dxfId="565" priority="7" operator="equal">
      <formula>0</formula>
    </cfRule>
  </conditionalFormatting>
  <conditionalFormatting sqref="E9">
    <cfRule type="cellIs" dxfId="564" priority="6" operator="equal">
      <formula>0</formula>
    </cfRule>
  </conditionalFormatting>
  <conditionalFormatting sqref="D8:I15">
    <cfRule type="cellIs" dxfId="563" priority="5" operator="between">
      <formula>0.00000000001</formula>
      <formula>0.0499999999999999</formula>
    </cfRule>
  </conditionalFormatting>
  <conditionalFormatting sqref="D12:D13 H12:I13 I14">
    <cfRule type="cellIs" dxfId="562" priority="4" operator="equal">
      <formula>0</formula>
    </cfRule>
  </conditionalFormatting>
  <conditionalFormatting sqref="E105">
    <cfRule type="cellIs" dxfId="561" priority="3" operator="equal">
      <formula>0</formula>
    </cfRule>
  </conditionalFormatting>
  <conditionalFormatting sqref="D104:I111">
    <cfRule type="cellIs" dxfId="560" priority="2" operator="between">
      <formula>0.00000000001</formula>
      <formula>0.0499999999999999</formula>
    </cfRule>
  </conditionalFormatting>
  <conditionalFormatting sqref="D108:D109 H108:I109 I110">
    <cfRule type="cellIs" dxfId="559" priority="1" operator="equal">
      <formula>0</formula>
    </cfRule>
  </conditionalFormatting>
  <printOptions horizontalCentered="1"/>
  <pageMargins left="0.25" right="0.25" top="0.5" bottom="0.25" header="0.31496062992126" footer="0.25"/>
  <pageSetup paperSize="9" scale="40" orientation="portrait" r:id="rId1"/>
  <headerFooter>
    <oddFooter>&amp;R&amp;"Calibri,Regular"&amp;K000000Page 3 of 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O129"/>
  <sheetViews>
    <sheetView view="pageBreakPreview" zoomScale="62" zoomScaleNormal="100" zoomScaleSheetLayoutView="100" workbookViewId="0">
      <selection activeCell="I14" sqref="I14"/>
    </sheetView>
  </sheetViews>
  <sheetFormatPr defaultColWidth="11" defaultRowHeight="15"/>
  <cols>
    <col min="1" max="1" width="2.625" style="125" customWidth="1"/>
    <col min="2" max="2" width="2.125" style="125" customWidth="1"/>
    <col min="3" max="3" width="25.125" style="125" customWidth="1"/>
    <col min="4" max="21" width="9.875" style="125" customWidth="1"/>
    <col min="22" max="22" width="2.625" style="123" customWidth="1"/>
    <col min="23" max="24" width="11" style="125"/>
    <col min="25" max="25" width="16.625" style="125" bestFit="1" customWidth="1"/>
    <col min="26" max="16384" width="11" style="125"/>
  </cols>
  <sheetData>
    <row r="1" spans="1:41" s="184" customFormat="1" ht="20.25">
      <c r="B1" s="112" t="s">
        <v>129</v>
      </c>
      <c r="U1" s="216"/>
    </row>
    <row r="2" spans="1:41" s="184" customFormat="1" ht="18">
      <c r="B2" s="186" t="s">
        <v>91</v>
      </c>
    </row>
    <row r="3" spans="1:41" s="185" customFormat="1" ht="18">
      <c r="A3" s="184"/>
      <c r="B3" s="187" t="s">
        <v>1</v>
      </c>
      <c r="C3" s="187"/>
      <c r="D3" s="111"/>
      <c r="E3" s="111"/>
      <c r="F3" s="111"/>
      <c r="G3" s="111"/>
      <c r="H3" s="111"/>
      <c r="I3" s="111"/>
      <c r="J3" s="111"/>
      <c r="K3" s="184"/>
      <c r="L3" s="184"/>
      <c r="M3" s="184"/>
      <c r="N3" s="184"/>
      <c r="O3" s="184"/>
      <c r="P3" s="184"/>
      <c r="Q3" s="184"/>
      <c r="R3" s="184"/>
      <c r="S3" s="184"/>
      <c r="T3" s="184"/>
      <c r="U3" s="184"/>
      <c r="V3" s="184"/>
    </row>
    <row r="4" spans="1:41" s="123" customFormat="1">
      <c r="B4" s="249"/>
    </row>
    <row r="5" spans="1:41">
      <c r="A5" s="123"/>
      <c r="B5" s="333"/>
      <c r="C5" s="554" t="s">
        <v>117</v>
      </c>
      <c r="D5" s="554"/>
      <c r="E5" s="554"/>
      <c r="F5" s="554"/>
      <c r="G5" s="554"/>
      <c r="H5" s="554"/>
      <c r="I5" s="554"/>
      <c r="J5" s="554"/>
      <c r="K5" s="554"/>
      <c r="L5" s="554"/>
      <c r="M5" s="554"/>
      <c r="N5" s="554"/>
      <c r="O5" s="554"/>
      <c r="P5" s="554"/>
      <c r="Q5" s="554"/>
      <c r="R5" s="554"/>
      <c r="S5" s="554"/>
      <c r="T5" s="554"/>
      <c r="U5" s="555"/>
    </row>
    <row r="6" spans="1:41" ht="30" customHeight="1">
      <c r="A6" s="123"/>
      <c r="B6" s="334" t="s">
        <v>4</v>
      </c>
      <c r="C6" s="335"/>
      <c r="D6" s="551" t="s">
        <v>6</v>
      </c>
      <c r="E6" s="551"/>
      <c r="F6" s="551" t="s">
        <v>7</v>
      </c>
      <c r="G6" s="551"/>
      <c r="H6" s="551" t="s">
        <v>8</v>
      </c>
      <c r="I6" s="551"/>
      <c r="J6" s="551" t="s">
        <v>9</v>
      </c>
      <c r="K6" s="551"/>
      <c r="L6" s="551" t="s">
        <v>10</v>
      </c>
      <c r="M6" s="551"/>
      <c r="N6" s="551" t="s">
        <v>11</v>
      </c>
      <c r="O6" s="551"/>
      <c r="P6" s="525" t="s">
        <v>12</v>
      </c>
      <c r="Q6" s="526"/>
      <c r="R6" s="552" t="s">
        <v>130</v>
      </c>
      <c r="S6" s="553"/>
      <c r="T6" s="551" t="s">
        <v>13</v>
      </c>
      <c r="U6" s="551"/>
      <c r="X6" s="125" t="s">
        <v>107</v>
      </c>
      <c r="Y6" s="362">
        <f ca="1">NOW()</f>
        <v>44383.44200451389</v>
      </c>
    </row>
    <row r="7" spans="1:41">
      <c r="A7" s="123"/>
      <c r="B7" s="283" t="s">
        <v>70</v>
      </c>
      <c r="C7" s="284"/>
      <c r="D7" s="438" t="s">
        <v>74</v>
      </c>
      <c r="E7" s="438" t="s">
        <v>75</v>
      </c>
      <c r="F7" s="438" t="s">
        <v>74</v>
      </c>
      <c r="G7" s="438" t="s">
        <v>75</v>
      </c>
      <c r="H7" s="438" t="s">
        <v>74</v>
      </c>
      <c r="I7" s="438" t="s">
        <v>75</v>
      </c>
      <c r="J7" s="438" t="s">
        <v>74</v>
      </c>
      <c r="K7" s="438" t="s">
        <v>75</v>
      </c>
      <c r="L7" s="438" t="s">
        <v>74</v>
      </c>
      <c r="M7" s="438" t="s">
        <v>75</v>
      </c>
      <c r="N7" s="438" t="s">
        <v>74</v>
      </c>
      <c r="O7" s="438" t="s">
        <v>75</v>
      </c>
      <c r="P7" s="290" t="s">
        <v>74</v>
      </c>
      <c r="Q7" s="290" t="s">
        <v>75</v>
      </c>
      <c r="R7" s="336" t="s">
        <v>74</v>
      </c>
      <c r="S7" s="336" t="s">
        <v>75</v>
      </c>
      <c r="T7" s="438" t="s">
        <v>74</v>
      </c>
      <c r="U7" s="438" t="s">
        <v>75</v>
      </c>
      <c r="Y7" s="125" t="s">
        <v>108</v>
      </c>
    </row>
    <row r="8" spans="1:41">
      <c r="A8" s="123"/>
      <c r="B8" s="277"/>
      <c r="C8" s="278" t="s">
        <v>76</v>
      </c>
      <c r="D8" s="337"/>
      <c r="E8" s="337"/>
      <c r="F8" s="429">
        <v>490.90733231273788</v>
      </c>
      <c r="G8" s="429">
        <v>61.368543843167437</v>
      </c>
      <c r="H8" s="337"/>
      <c r="I8" s="337"/>
      <c r="J8" s="337"/>
      <c r="K8" s="337"/>
      <c r="L8" s="337"/>
      <c r="M8" s="337"/>
      <c r="N8" s="337"/>
      <c r="O8" s="337"/>
      <c r="P8" s="429">
        <f>D8+F8+H8+J8+L8+N8</f>
        <v>490.90733231273788</v>
      </c>
      <c r="Q8" s="429">
        <f>E8+G8+I8+K8+M8+O8</f>
        <v>61.368543843167437</v>
      </c>
      <c r="R8" s="338">
        <f>P8/P$16*100</f>
        <v>0.92683638007072366</v>
      </c>
      <c r="S8" s="338">
        <f t="shared" ref="S8:S16" si="0">Q8/Q$16*100</f>
        <v>0.11116022316294784</v>
      </c>
      <c r="T8" s="429">
        <v>-367.20673514368048</v>
      </c>
      <c r="U8" s="429">
        <v>62.332053325889973</v>
      </c>
      <c r="V8" s="196"/>
      <c r="W8" s="197"/>
      <c r="X8" s="197"/>
      <c r="Y8" s="197"/>
      <c r="Z8" s="197"/>
      <c r="AA8" s="197"/>
      <c r="AB8" s="238"/>
      <c r="AC8" s="238"/>
      <c r="AD8" s="238"/>
      <c r="AE8" s="238"/>
      <c r="AF8" s="238"/>
      <c r="AG8" s="238"/>
      <c r="AH8" s="238"/>
      <c r="AI8" s="238"/>
      <c r="AJ8" s="238"/>
      <c r="AK8" s="238"/>
      <c r="AL8" s="238"/>
      <c r="AM8" s="238"/>
      <c r="AN8" s="238"/>
      <c r="AO8" s="238"/>
    </row>
    <row r="9" spans="1:41">
      <c r="A9" s="123"/>
      <c r="B9" s="277"/>
      <c r="C9" s="278" t="s">
        <v>131</v>
      </c>
      <c r="D9" s="429">
        <v>1449.1741666041387</v>
      </c>
      <c r="E9" s="337"/>
      <c r="F9" s="429">
        <v>1126.9984545556886</v>
      </c>
      <c r="G9" s="429">
        <v>3646.2805115578976</v>
      </c>
      <c r="H9" s="429">
        <v>3108.8517709829712</v>
      </c>
      <c r="I9" s="429">
        <v>13373.104939288482</v>
      </c>
      <c r="J9" s="429">
        <v>989.88280148408239</v>
      </c>
      <c r="K9" s="429">
        <v>10.450045143408568</v>
      </c>
      <c r="L9" s="429">
        <v>4347.9010556311723</v>
      </c>
      <c r="M9" s="337"/>
      <c r="N9" s="429">
        <v>7515.2518027296273</v>
      </c>
      <c r="O9" s="337"/>
      <c r="P9" s="429">
        <f t="shared" ref="P9:Q15" si="1">D9+F9+H9+J9+L9+N9</f>
        <v>18538.060051987683</v>
      </c>
      <c r="Q9" s="429">
        <f t="shared" si="1"/>
        <v>17029.835495989784</v>
      </c>
      <c r="R9" s="338">
        <f t="shared" ref="R9:R16" si="2">P9/P$16*100</f>
        <v>34.99998338010591</v>
      </c>
      <c r="S9" s="338">
        <f t="shared" si="0"/>
        <v>30.847078904142506</v>
      </c>
      <c r="T9" s="429">
        <v>356.86127106964722</v>
      </c>
      <c r="U9" s="429">
        <v>1865.0858270675387</v>
      </c>
      <c r="V9" s="196"/>
      <c r="W9" s="197"/>
      <c r="X9" s="197"/>
      <c r="Y9" s="197"/>
      <c r="Z9" s="197"/>
      <c r="AA9" s="197"/>
      <c r="AB9" s="238"/>
      <c r="AC9" s="238"/>
      <c r="AD9" s="238"/>
      <c r="AE9" s="238"/>
      <c r="AF9" s="238"/>
      <c r="AG9" s="238"/>
      <c r="AH9" s="238"/>
      <c r="AI9" s="238"/>
      <c r="AJ9" s="238"/>
      <c r="AK9" s="238"/>
      <c r="AL9" s="238"/>
      <c r="AM9" s="238"/>
      <c r="AN9" s="238"/>
      <c r="AO9" s="238"/>
    </row>
    <row r="10" spans="1:41">
      <c r="A10" s="123"/>
      <c r="B10" s="277"/>
      <c r="C10" s="278" t="s">
        <v>78</v>
      </c>
      <c r="D10" s="429">
        <v>1413.6142442993751</v>
      </c>
      <c r="E10" s="429">
        <v>6423.3588453257744</v>
      </c>
      <c r="F10" s="429">
        <v>2197.4124691731531</v>
      </c>
      <c r="G10" s="429">
        <v>25.956181135109823</v>
      </c>
      <c r="H10" s="429">
        <v>3420.065798108858</v>
      </c>
      <c r="I10" s="429">
        <v>818.88231189129624</v>
      </c>
      <c r="J10" s="429">
        <v>2091.2997735741055</v>
      </c>
      <c r="K10" s="429">
        <v>278.23146963509896</v>
      </c>
      <c r="L10" s="429">
        <v>261.88869464219539</v>
      </c>
      <c r="M10" s="429">
        <v>964.21132215736338</v>
      </c>
      <c r="N10" s="429">
        <v>452.59198036679823</v>
      </c>
      <c r="O10" s="337"/>
      <c r="P10" s="429">
        <f t="shared" si="1"/>
        <v>9836.8729601644864</v>
      </c>
      <c r="Q10" s="429">
        <f t="shared" si="1"/>
        <v>8510.6401301446422</v>
      </c>
      <c r="R10" s="338">
        <f t="shared" si="2"/>
        <v>18.572083009357542</v>
      </c>
      <c r="S10" s="338">
        <f t="shared" si="0"/>
        <v>15.415791167281331</v>
      </c>
      <c r="T10" s="429">
        <v>1567.8575043714472</v>
      </c>
      <c r="U10" s="429">
        <v>2894.0903343912901</v>
      </c>
      <c r="V10" s="196"/>
      <c r="W10" s="197"/>
      <c r="X10" s="197"/>
      <c r="Y10" s="197"/>
      <c r="Z10" s="197"/>
      <c r="AA10" s="197"/>
      <c r="AB10" s="238"/>
      <c r="AC10" s="238"/>
      <c r="AD10" s="238"/>
      <c r="AE10" s="238"/>
      <c r="AF10" s="238"/>
      <c r="AG10" s="238"/>
      <c r="AH10" s="238"/>
      <c r="AI10" s="238"/>
      <c r="AJ10" s="238"/>
      <c r="AK10" s="238"/>
      <c r="AL10" s="238"/>
      <c r="AM10" s="238"/>
      <c r="AN10" s="238"/>
      <c r="AO10" s="238"/>
    </row>
    <row r="11" spans="1:41">
      <c r="A11" s="123"/>
      <c r="B11" s="277"/>
      <c r="C11" s="278" t="s">
        <v>79</v>
      </c>
      <c r="D11" s="429">
        <v>528.96437448640984</v>
      </c>
      <c r="E11" s="429">
        <v>1201.048632074243</v>
      </c>
      <c r="F11" s="429">
        <v>883.5573350661698</v>
      </c>
      <c r="G11" s="429">
        <v>301.01653636932258</v>
      </c>
      <c r="H11" s="429">
        <v>10502.531964138352</v>
      </c>
      <c r="I11" s="429">
        <v>572.63584180589316</v>
      </c>
      <c r="J11" s="429">
        <v>861.58767029141734</v>
      </c>
      <c r="K11" s="429">
        <v>1075.9648136490816</v>
      </c>
      <c r="L11" s="429">
        <v>1629.9586179812513</v>
      </c>
      <c r="M11" s="429">
        <v>8542.8466643614756</v>
      </c>
      <c r="N11" s="429">
        <v>1.4942628950000002E-2</v>
      </c>
      <c r="O11" s="429">
        <v>3705.0939422625197</v>
      </c>
      <c r="P11" s="429">
        <f t="shared" si="1"/>
        <v>14406.614904592549</v>
      </c>
      <c r="Q11" s="429">
        <f t="shared" si="1"/>
        <v>15398.606430522535</v>
      </c>
      <c r="R11" s="338">
        <f t="shared" si="2"/>
        <v>27.199786860667803</v>
      </c>
      <c r="S11" s="338">
        <f t="shared" si="0"/>
        <v>27.892343862512302</v>
      </c>
      <c r="T11" s="429">
        <v>3665.5955956784401</v>
      </c>
      <c r="U11" s="429">
        <v>2673.6040697484536</v>
      </c>
      <c r="V11" s="196"/>
      <c r="W11" s="197"/>
      <c r="X11" s="197"/>
      <c r="Y11" s="197"/>
      <c r="Z11" s="197"/>
      <c r="AA11" s="197"/>
      <c r="AB11" s="238"/>
      <c r="AC11" s="238"/>
      <c r="AD11" s="238"/>
      <c r="AE11" s="238"/>
      <c r="AF11" s="238"/>
      <c r="AG11" s="238"/>
      <c r="AH11" s="238"/>
      <c r="AI11" s="238"/>
      <c r="AJ11" s="238"/>
      <c r="AK11" s="238"/>
      <c r="AL11" s="238"/>
      <c r="AM11" s="238"/>
      <c r="AN11" s="238"/>
      <c r="AO11" s="238"/>
    </row>
    <row r="12" spans="1:41" ht="45">
      <c r="A12" s="123"/>
      <c r="B12" s="277"/>
      <c r="C12" s="278" t="s">
        <v>80</v>
      </c>
      <c r="D12" s="429">
        <v>4.0536170098625748</v>
      </c>
      <c r="E12" s="337"/>
      <c r="F12" s="429">
        <v>0</v>
      </c>
      <c r="G12" s="337"/>
      <c r="H12" s="429">
        <v>4.7438088040288671</v>
      </c>
      <c r="I12" s="337"/>
      <c r="J12" s="429">
        <v>252.67758089157022</v>
      </c>
      <c r="K12" s="429">
        <v>1239.8209713901176</v>
      </c>
      <c r="L12" s="429">
        <v>56.336827799105059</v>
      </c>
      <c r="M12" s="337"/>
      <c r="N12" s="429">
        <v>946.23027405891082</v>
      </c>
      <c r="O12" s="337"/>
      <c r="P12" s="429">
        <f t="shared" si="1"/>
        <v>1264.0421085634775</v>
      </c>
      <c r="Q12" s="429">
        <f t="shared" si="1"/>
        <v>1239.8209713901176</v>
      </c>
      <c r="R12" s="338">
        <f t="shared" si="2"/>
        <v>2.3865200925774377</v>
      </c>
      <c r="S12" s="338">
        <f t="shared" si="0"/>
        <v>2.245756005129206</v>
      </c>
      <c r="T12" s="429">
        <v>14.956195002985682</v>
      </c>
      <c r="U12" s="429">
        <v>39.17733217634553</v>
      </c>
      <c r="V12" s="196"/>
      <c r="W12" s="197"/>
      <c r="X12" s="197"/>
      <c r="Y12" s="197"/>
      <c r="Z12" s="197"/>
      <c r="AA12" s="197"/>
      <c r="AB12" s="238"/>
      <c r="AC12" s="238"/>
      <c r="AD12" s="238"/>
      <c r="AE12" s="238"/>
      <c r="AF12" s="238"/>
      <c r="AG12" s="238"/>
      <c r="AH12" s="238"/>
      <c r="AI12" s="238"/>
      <c r="AJ12" s="238"/>
      <c r="AK12" s="238"/>
      <c r="AL12" s="238"/>
      <c r="AM12" s="238"/>
      <c r="AN12" s="238"/>
      <c r="AO12" s="238"/>
    </row>
    <row r="13" spans="1:41" ht="30">
      <c r="A13" s="123"/>
      <c r="B13" s="277"/>
      <c r="C13" s="278" t="s">
        <v>81</v>
      </c>
      <c r="D13" s="429">
        <v>50</v>
      </c>
      <c r="E13" s="429">
        <v>5.0000000000000001E-3</v>
      </c>
      <c r="F13" s="429">
        <v>37.750137885971739</v>
      </c>
      <c r="G13" s="429">
        <v>50</v>
      </c>
      <c r="H13" s="429">
        <v>344.2010602008919</v>
      </c>
      <c r="I13" s="429">
        <v>1225.6410428638851</v>
      </c>
      <c r="J13" s="429">
        <v>2917.6322841017</v>
      </c>
      <c r="K13" s="429">
        <v>4011.6640375278675</v>
      </c>
      <c r="L13" s="429">
        <v>1259.7459544530138</v>
      </c>
      <c r="M13" s="429">
        <v>6047.2424580375455</v>
      </c>
      <c r="N13" s="429">
        <v>2359.30978800705</v>
      </c>
      <c r="O13" s="337"/>
      <c r="P13" s="429">
        <f t="shared" si="1"/>
        <v>6968.6392246486275</v>
      </c>
      <c r="Q13" s="429">
        <f t="shared" si="1"/>
        <v>11334.5525384293</v>
      </c>
      <c r="R13" s="338">
        <f t="shared" si="2"/>
        <v>13.156838221510911</v>
      </c>
      <c r="S13" s="338">
        <f t="shared" si="0"/>
        <v>20.530899231434777</v>
      </c>
      <c r="T13" s="429">
        <v>5625.2242591658833</v>
      </c>
      <c r="U13" s="429">
        <v>1259.310945385211</v>
      </c>
      <c r="V13" s="196"/>
      <c r="W13" s="197"/>
      <c r="X13" s="197"/>
      <c r="Y13" s="197"/>
      <c r="Z13" s="197"/>
      <c r="AA13" s="197"/>
      <c r="AB13" s="238"/>
      <c r="AC13" s="238"/>
      <c r="AD13" s="238"/>
      <c r="AE13" s="238"/>
      <c r="AF13" s="238"/>
      <c r="AG13" s="238"/>
      <c r="AH13" s="238"/>
      <c r="AI13" s="238"/>
      <c r="AJ13" s="238"/>
      <c r="AK13" s="238"/>
      <c r="AL13" s="238"/>
      <c r="AM13" s="238"/>
      <c r="AN13" s="238"/>
      <c r="AO13" s="238"/>
    </row>
    <row r="14" spans="1:41">
      <c r="A14" s="123"/>
      <c r="B14" s="277"/>
      <c r="C14" s="278" t="s">
        <v>82</v>
      </c>
      <c r="D14" s="429">
        <v>8.2229201348489989E-2</v>
      </c>
      <c r="E14" s="429">
        <v>4.937302969638</v>
      </c>
      <c r="F14" s="429">
        <v>5.2562590534230007E-2</v>
      </c>
      <c r="G14" s="429">
        <v>0</v>
      </c>
      <c r="H14" s="429">
        <v>53.398022466918036</v>
      </c>
      <c r="I14" s="429">
        <v>39.948022519401555</v>
      </c>
      <c r="J14" s="429">
        <v>1.3588091498616601</v>
      </c>
      <c r="K14" s="429">
        <v>1.1510247488137397</v>
      </c>
      <c r="L14" s="429">
        <v>15.86876374358674</v>
      </c>
      <c r="M14" s="429">
        <v>13.377468002193501</v>
      </c>
      <c r="N14" s="429">
        <v>3.03846098442627</v>
      </c>
      <c r="O14" s="429">
        <v>9.8004070307838802</v>
      </c>
      <c r="P14" s="429">
        <f t="shared" si="1"/>
        <v>73.798848136675431</v>
      </c>
      <c r="Q14" s="429">
        <f t="shared" si="1"/>
        <v>69.214225270830667</v>
      </c>
      <c r="R14" s="338">
        <f t="shared" si="2"/>
        <v>0.13933272688787363</v>
      </c>
      <c r="S14" s="338">
        <f t="shared" si="0"/>
        <v>0.12537153801169568</v>
      </c>
      <c r="T14" s="429">
        <v>17.909175171703261</v>
      </c>
      <c r="U14" s="429">
        <v>22.493798037548018</v>
      </c>
      <c r="V14" s="196"/>
      <c r="W14" s="197"/>
      <c r="X14" s="197"/>
      <c r="Y14" s="197"/>
      <c r="Z14" s="197"/>
      <c r="AA14" s="197"/>
      <c r="AB14" s="238"/>
      <c r="AC14" s="238"/>
      <c r="AD14" s="238"/>
      <c r="AE14" s="238"/>
      <c r="AF14" s="238"/>
      <c r="AG14" s="238"/>
      <c r="AH14" s="238"/>
      <c r="AI14" s="238"/>
      <c r="AJ14" s="238"/>
      <c r="AK14" s="238"/>
      <c r="AL14" s="238"/>
      <c r="AM14" s="238"/>
      <c r="AN14" s="238"/>
      <c r="AO14" s="238"/>
    </row>
    <row r="15" spans="1:41">
      <c r="A15" s="123"/>
      <c r="B15" s="277"/>
      <c r="C15" s="278" t="s">
        <v>83</v>
      </c>
      <c r="D15" s="429">
        <v>63.453905516868659</v>
      </c>
      <c r="E15" s="429">
        <v>31.955466722993563</v>
      </c>
      <c r="F15" s="429">
        <v>45.205372836011477</v>
      </c>
      <c r="G15" s="429">
        <v>16.883141169560048</v>
      </c>
      <c r="H15" s="429">
        <v>342.09818327315122</v>
      </c>
      <c r="I15" s="429">
        <v>455.04785775172348</v>
      </c>
      <c r="J15" s="429">
        <v>358.36235628800728</v>
      </c>
      <c r="K15" s="429">
        <v>276.84700794230679</v>
      </c>
      <c r="L15" s="429">
        <v>64.200353401144099</v>
      </c>
      <c r="M15" s="429">
        <v>141.52386250065814</v>
      </c>
      <c r="N15" s="429">
        <v>513.65541218143176</v>
      </c>
      <c r="O15" s="429">
        <v>640.99169874117126</v>
      </c>
      <c r="P15" s="429">
        <f t="shared" si="1"/>
        <v>1386.9755834966145</v>
      </c>
      <c r="Q15" s="429">
        <f t="shared" si="1"/>
        <v>1563.2490348284132</v>
      </c>
      <c r="R15" s="338">
        <f t="shared" si="2"/>
        <v>2.6186193288217998</v>
      </c>
      <c r="S15" s="338">
        <f t="shared" si="0"/>
        <v>2.8315990683252341</v>
      </c>
      <c r="T15" s="429">
        <v>229.10959173847141</v>
      </c>
      <c r="U15" s="429">
        <v>52.836140406672392</v>
      </c>
      <c r="V15" s="196"/>
      <c r="W15" s="197"/>
      <c r="X15" s="197"/>
      <c r="Y15" s="197"/>
      <c r="Z15" s="197"/>
      <c r="AA15" s="197"/>
      <c r="AB15" s="238"/>
      <c r="AC15" s="238"/>
      <c r="AD15" s="238"/>
      <c r="AE15" s="238"/>
      <c r="AF15" s="238"/>
      <c r="AG15" s="238"/>
      <c r="AH15" s="238"/>
      <c r="AI15" s="238"/>
      <c r="AJ15" s="238"/>
      <c r="AK15" s="238"/>
      <c r="AL15" s="238"/>
      <c r="AM15" s="238"/>
      <c r="AN15" s="238"/>
      <c r="AO15" s="238"/>
    </row>
    <row r="16" spans="1:41">
      <c r="A16" s="123"/>
      <c r="B16" s="277"/>
      <c r="C16" s="279" t="s">
        <v>16</v>
      </c>
      <c r="D16" s="134">
        <v>3509.3425371180037</v>
      </c>
      <c r="E16" s="134">
        <v>7661.3052470926486</v>
      </c>
      <c r="F16" s="134">
        <v>4781.8836644202665</v>
      </c>
      <c r="G16" s="134">
        <v>4101.5049140750571</v>
      </c>
      <c r="H16" s="134">
        <v>17775.890607975172</v>
      </c>
      <c r="I16" s="134">
        <v>16485.260016120679</v>
      </c>
      <c r="J16" s="134">
        <v>7472.8012757807446</v>
      </c>
      <c r="K16" s="134">
        <v>6894.129370036695</v>
      </c>
      <c r="L16" s="134">
        <v>7635.9002676514683</v>
      </c>
      <c r="M16" s="134">
        <v>15709.201775059235</v>
      </c>
      <c r="N16" s="134">
        <v>11790.092660957194</v>
      </c>
      <c r="O16" s="134">
        <v>4355.8860480344756</v>
      </c>
      <c r="P16" s="134">
        <f>D16+F16+H16+J16+L16+N16</f>
        <v>52965.911013902849</v>
      </c>
      <c r="Q16" s="134">
        <f>E16+G16+I16+K16+M16+O16</f>
        <v>55207.287370418788</v>
      </c>
      <c r="R16" s="161">
        <f t="shared" si="2"/>
        <v>100</v>
      </c>
      <c r="S16" s="161">
        <f t="shared" si="0"/>
        <v>100</v>
      </c>
      <c r="T16" s="134">
        <v>11110.306857054899</v>
      </c>
      <c r="U16" s="134">
        <v>8868.9305005389506</v>
      </c>
      <c r="V16" s="196"/>
      <c r="W16" s="197"/>
      <c r="X16" s="197"/>
      <c r="Y16" s="197"/>
      <c r="Z16" s="197"/>
      <c r="AA16" s="197"/>
      <c r="AB16" s="238"/>
      <c r="AC16" s="238"/>
      <c r="AD16" s="238"/>
      <c r="AE16" s="238"/>
      <c r="AF16" s="238"/>
      <c r="AG16" s="238"/>
      <c r="AH16" s="238"/>
      <c r="AI16" s="238"/>
      <c r="AJ16" s="238"/>
      <c r="AK16" s="238"/>
      <c r="AL16" s="238"/>
      <c r="AM16" s="238"/>
      <c r="AN16" s="238"/>
      <c r="AO16" s="238"/>
    </row>
    <row r="17" spans="1:41" s="123" customFormat="1">
      <c r="M17" s="215"/>
      <c r="W17" s="209"/>
      <c r="X17" s="209"/>
    </row>
    <row r="18" spans="1:41">
      <c r="A18" s="123"/>
      <c r="B18" s="333"/>
      <c r="C18" s="466" t="s">
        <v>93</v>
      </c>
      <c r="D18" s="466"/>
      <c r="E18" s="466"/>
      <c r="F18" s="466"/>
      <c r="G18" s="466"/>
      <c r="H18" s="466"/>
      <c r="I18" s="466"/>
      <c r="J18" s="466"/>
      <c r="K18" s="466"/>
      <c r="L18" s="466"/>
      <c r="M18" s="466"/>
      <c r="N18" s="466"/>
      <c r="O18" s="466"/>
      <c r="P18" s="466"/>
      <c r="Q18" s="466"/>
      <c r="R18" s="466"/>
      <c r="S18" s="466"/>
      <c r="T18" s="466"/>
      <c r="U18" s="467"/>
      <c r="W18" s="197"/>
      <c r="X18" s="197"/>
    </row>
    <row r="19" spans="1:41" ht="30" customHeight="1">
      <c r="A19" s="123"/>
      <c r="B19" s="334" t="s">
        <v>4</v>
      </c>
      <c r="C19" s="335"/>
      <c r="D19" s="551" t="s">
        <v>6</v>
      </c>
      <c r="E19" s="551"/>
      <c r="F19" s="551" t="s">
        <v>7</v>
      </c>
      <c r="G19" s="551"/>
      <c r="H19" s="551" t="s">
        <v>8</v>
      </c>
      <c r="I19" s="551"/>
      <c r="J19" s="551" t="s">
        <v>9</v>
      </c>
      <c r="K19" s="551"/>
      <c r="L19" s="551" t="s">
        <v>10</v>
      </c>
      <c r="M19" s="551"/>
      <c r="N19" s="551" t="s">
        <v>11</v>
      </c>
      <c r="O19" s="551"/>
      <c r="P19" s="525" t="s">
        <v>12</v>
      </c>
      <c r="Q19" s="526"/>
      <c r="R19" s="552" t="s">
        <v>130</v>
      </c>
      <c r="S19" s="553"/>
      <c r="T19" s="551" t="s">
        <v>13</v>
      </c>
      <c r="U19" s="551"/>
      <c r="W19" s="197"/>
      <c r="X19" s="125" t="s">
        <v>107</v>
      </c>
      <c r="Y19" s="362">
        <f ca="1">NOW()</f>
        <v>44383.44200451389</v>
      </c>
    </row>
    <row r="20" spans="1:41">
      <c r="A20" s="123"/>
      <c r="B20" s="283" t="s">
        <v>70</v>
      </c>
      <c r="C20" s="284"/>
      <c r="D20" s="438" t="s">
        <v>74</v>
      </c>
      <c r="E20" s="438" t="s">
        <v>75</v>
      </c>
      <c r="F20" s="438" t="s">
        <v>74</v>
      </c>
      <c r="G20" s="438" t="s">
        <v>75</v>
      </c>
      <c r="H20" s="438" t="s">
        <v>74</v>
      </c>
      <c r="I20" s="438" t="s">
        <v>75</v>
      </c>
      <c r="J20" s="438" t="s">
        <v>74</v>
      </c>
      <c r="K20" s="438" t="s">
        <v>75</v>
      </c>
      <c r="L20" s="438" t="s">
        <v>74</v>
      </c>
      <c r="M20" s="438" t="s">
        <v>75</v>
      </c>
      <c r="N20" s="438" t="s">
        <v>74</v>
      </c>
      <c r="O20" s="438" t="s">
        <v>75</v>
      </c>
      <c r="P20" s="290" t="s">
        <v>74</v>
      </c>
      <c r="Q20" s="290" t="s">
        <v>75</v>
      </c>
      <c r="R20" s="336" t="s">
        <v>74</v>
      </c>
      <c r="S20" s="336" t="s">
        <v>75</v>
      </c>
      <c r="T20" s="438" t="s">
        <v>74</v>
      </c>
      <c r="U20" s="438" t="s">
        <v>75</v>
      </c>
      <c r="W20" s="197"/>
      <c r="Y20" s="125" t="s">
        <v>108</v>
      </c>
    </row>
    <row r="21" spans="1:41">
      <c r="A21" s="123"/>
      <c r="B21" s="277"/>
      <c r="C21" s="278" t="s">
        <v>76</v>
      </c>
      <c r="D21" s="131">
        <f>'RAW by Ins Annex C p.2,3'!C7</f>
        <v>0</v>
      </c>
      <c r="E21" s="131">
        <f>'RAW by Ins Annex C p.2,3'!D7</f>
        <v>0</v>
      </c>
      <c r="F21" s="429">
        <f>'RAW by Ins Annex C p.2,3'!E7</f>
        <v>494.66765315619</v>
      </c>
      <c r="G21" s="429">
        <f>'RAW by Ins Annex C p.2,3'!F7</f>
        <v>61.335967086650008</v>
      </c>
      <c r="H21" s="131">
        <f>'RAW by Ins Annex C p.2,3'!G7</f>
        <v>0</v>
      </c>
      <c r="I21" s="131">
        <f>'RAW by Ins Annex C p.2,3'!H7</f>
        <v>0</v>
      </c>
      <c r="J21" s="131">
        <f>'RAW by Ins Annex C p.2,3'!I7</f>
        <v>0</v>
      </c>
      <c r="K21" s="131">
        <f>'RAW by Ins Annex C p.2,3'!J7</f>
        <v>0</v>
      </c>
      <c r="L21" s="131">
        <f>'RAW by Ins Annex C p.2,3'!K7</f>
        <v>0</v>
      </c>
      <c r="M21" s="131">
        <f>'RAW by Ins Annex C p.2,3'!L7</f>
        <v>0</v>
      </c>
      <c r="N21" s="131">
        <f>'RAW by Ins Annex C p.2,3'!M7</f>
        <v>0</v>
      </c>
      <c r="O21" s="131">
        <f>'RAW by Ins Annex C p.2,3'!N7</f>
        <v>0</v>
      </c>
      <c r="P21" s="429">
        <f>'RAW by Ins Annex C p.2,3'!O7</f>
        <v>494.66765315619</v>
      </c>
      <c r="Q21" s="429">
        <f>'RAW by Ins Annex C p.2,3'!P7</f>
        <v>61.335967086650008</v>
      </c>
      <c r="R21" s="338">
        <f>P21/P$29*100</f>
        <v>0.90677034091556674</v>
      </c>
      <c r="S21" s="338">
        <f t="shared" ref="S21:S29" si="3">Q21/Q$29*100</f>
        <v>0.10814260914124274</v>
      </c>
      <c r="T21" s="429">
        <f>'RAW by Ins Annex C p.2,3'!Q7</f>
        <v>-370.96912969876001</v>
      </c>
      <c r="U21" s="429">
        <f>'RAW by Ins Annex C p.2,3'!R7</f>
        <v>62.362556370780005</v>
      </c>
      <c r="V21" s="196"/>
      <c r="W21" s="197"/>
      <c r="X21" s="197"/>
      <c r="Y21" s="197"/>
      <c r="Z21" s="197"/>
      <c r="AA21" s="197"/>
      <c r="AB21" s="238"/>
      <c r="AC21" s="238"/>
      <c r="AD21" s="238"/>
      <c r="AE21" s="238"/>
      <c r="AF21" s="238"/>
      <c r="AG21" s="238"/>
      <c r="AH21" s="238"/>
      <c r="AI21" s="238"/>
      <c r="AJ21" s="238"/>
      <c r="AK21" s="238"/>
      <c r="AL21" s="238"/>
      <c r="AM21" s="238"/>
      <c r="AN21" s="238"/>
      <c r="AO21" s="238"/>
    </row>
    <row r="22" spans="1:41">
      <c r="A22" s="123"/>
      <c r="B22" s="277"/>
      <c r="C22" s="278" t="s">
        <v>131</v>
      </c>
      <c r="D22" s="429">
        <f>'RAW by Ins Annex C p.2,3'!C8</f>
        <v>1915.6746874043199</v>
      </c>
      <c r="E22" s="131">
        <f>'RAW by Ins Annex C p.2,3'!D8</f>
        <v>0</v>
      </c>
      <c r="F22" s="429">
        <f>'RAW by Ins Annex C p.2,3'!E8</f>
        <v>1264.1877406899698</v>
      </c>
      <c r="G22" s="429">
        <f>'RAW by Ins Annex C p.2,3'!F8</f>
        <v>3946.96134075699</v>
      </c>
      <c r="H22" s="429">
        <f>'RAW by Ins Annex C p.2,3'!G8</f>
        <v>3053.1543883494778</v>
      </c>
      <c r="I22" s="429">
        <f>'RAW by Ins Annex C p.2,3'!H8</f>
        <v>13291.441665183809</v>
      </c>
      <c r="J22" s="429">
        <f>'RAW by Ins Annex C p.2,3'!I8</f>
        <v>895.91552509776966</v>
      </c>
      <c r="K22" s="429">
        <f>'RAW by Ins Annex C p.2,3'!J8</f>
        <v>0.72467815114336032</v>
      </c>
      <c r="L22" s="429">
        <f>'RAW by Ins Annex C p.2,3'!K8</f>
        <v>4358.9641148897881</v>
      </c>
      <c r="M22" s="131">
        <f>'RAW by Ins Annex C p.2,3'!L8</f>
        <v>0</v>
      </c>
      <c r="N22" s="429">
        <f>'RAW by Ins Annex C p.2,3'!M8</f>
        <v>7386.6456499301767</v>
      </c>
      <c r="O22" s="131">
        <f>'RAW by Ins Annex C p.2,3'!N8</f>
        <v>0</v>
      </c>
      <c r="P22" s="429">
        <f>'RAW by Ins Annex C p.2,3'!O8</f>
        <v>18874.542106361499</v>
      </c>
      <c r="Q22" s="429">
        <f>'RAW by Ins Annex C p.2,3'!P8</f>
        <v>17239.127684091942</v>
      </c>
      <c r="R22" s="338">
        <f t="shared" ref="R22:R29" si="4">P22/P$29*100</f>
        <v>34.598734870191038</v>
      </c>
      <c r="S22" s="338">
        <f t="shared" si="3"/>
        <v>30.394633615917993</v>
      </c>
      <c r="T22" s="429">
        <f>'RAW by Ins Annex C p.2,3'!Q8</f>
        <v>346.39104455596436</v>
      </c>
      <c r="U22" s="429">
        <f>'RAW by Ins Annex C p.2,3'!R8</f>
        <v>1981.8054668255274</v>
      </c>
      <c r="V22" s="196"/>
      <c r="W22" s="197"/>
      <c r="X22" s="197"/>
      <c r="Y22" s="197"/>
      <c r="Z22" s="197"/>
      <c r="AA22" s="197"/>
      <c r="AB22" s="238"/>
      <c r="AC22" s="238"/>
      <c r="AD22" s="238"/>
      <c r="AE22" s="238"/>
      <c r="AF22" s="238"/>
      <c r="AG22" s="238"/>
      <c r="AH22" s="238"/>
      <c r="AI22" s="238"/>
      <c r="AJ22" s="238"/>
      <c r="AK22" s="238"/>
      <c r="AL22" s="238"/>
      <c r="AM22" s="238"/>
      <c r="AN22" s="238"/>
      <c r="AO22" s="238"/>
    </row>
    <row r="23" spans="1:41">
      <c r="A23" s="123"/>
      <c r="B23" s="277"/>
      <c r="C23" s="278" t="s">
        <v>78</v>
      </c>
      <c r="D23" s="429">
        <f>'RAW by Ins Annex C p.2,3'!C9</f>
        <v>1533.92509398077</v>
      </c>
      <c r="E23" s="429">
        <f>'RAW by Ins Annex C p.2,3'!D9</f>
        <v>6781.8699253709983</v>
      </c>
      <c r="F23" s="429">
        <f>'RAW by Ins Annex C p.2,3'!E9</f>
        <v>2262.3170720685198</v>
      </c>
      <c r="G23" s="429">
        <f>'RAW by Ins Annex C p.2,3'!F9</f>
        <v>26.539783472129994</v>
      </c>
      <c r="H23" s="429">
        <f>'RAW by Ins Annex C p.2,3'!G9</f>
        <v>3686.1946209465359</v>
      </c>
      <c r="I23" s="429">
        <f>'RAW by Ins Annex C p.2,3'!H9</f>
        <v>850.20754305608136</v>
      </c>
      <c r="J23" s="429">
        <f>'RAW by Ins Annex C p.2,3'!I9</f>
        <v>2293.3261495210245</v>
      </c>
      <c r="K23" s="429">
        <f>'RAW by Ins Annex C p.2,3'!J9</f>
        <v>263.70941652232125</v>
      </c>
      <c r="L23" s="429">
        <f>'RAW by Ins Annex C p.2,3'!K9</f>
        <v>263.00654490899331</v>
      </c>
      <c r="M23" s="429">
        <f>'RAW by Ins Annex C p.2,3'!L9</f>
        <v>1129.4024164775176</v>
      </c>
      <c r="N23" s="429">
        <f>'RAW by Ins Annex C p.2,3'!M9</f>
        <v>443.03215366608748</v>
      </c>
      <c r="O23" s="128">
        <f>'RAW by Ins Annex C p.2,3'!N9</f>
        <v>4.3437885135E-2</v>
      </c>
      <c r="P23" s="429">
        <f>'RAW by Ins Annex C p.2,3'!O9</f>
        <v>10481.80163509193</v>
      </c>
      <c r="Q23" s="429">
        <f>'RAW by Ins Annex C p.2,3'!P9</f>
        <v>9051.7725227841838</v>
      </c>
      <c r="R23" s="338">
        <f t="shared" si="4"/>
        <v>19.214086026079023</v>
      </c>
      <c r="S23" s="338">
        <f t="shared" si="3"/>
        <v>15.959352146253972</v>
      </c>
      <c r="T23" s="429">
        <f>'RAW by Ins Annex C p.2,3'!Q9</f>
        <v>1557.1883138993671</v>
      </c>
      <c r="U23" s="429">
        <f>'RAW by Ins Annex C p.2,3'!R9</f>
        <v>2987.2174262071139</v>
      </c>
      <c r="V23" s="196"/>
      <c r="W23" s="197"/>
      <c r="X23" s="197"/>
      <c r="Y23" s="197"/>
      <c r="Z23" s="197"/>
      <c r="AA23" s="197"/>
      <c r="AB23" s="238"/>
      <c r="AC23" s="238"/>
      <c r="AD23" s="238"/>
      <c r="AE23" s="238"/>
      <c r="AF23" s="238"/>
      <c r="AG23" s="238"/>
      <c r="AH23" s="238"/>
      <c r="AI23" s="238"/>
      <c r="AJ23" s="238"/>
      <c r="AK23" s="238"/>
      <c r="AL23" s="238"/>
      <c r="AM23" s="238"/>
      <c r="AN23" s="238"/>
      <c r="AO23" s="238"/>
    </row>
    <row r="24" spans="1:41">
      <c r="A24" s="123"/>
      <c r="B24" s="277"/>
      <c r="C24" s="278" t="s">
        <v>79</v>
      </c>
      <c r="D24" s="429">
        <f>'RAW by Ins Annex C p.2,3'!C10</f>
        <v>549.51853719900009</v>
      </c>
      <c r="E24" s="429">
        <f>'RAW by Ins Annex C p.2,3'!D10</f>
        <v>1261.5084084633977</v>
      </c>
      <c r="F24" s="429">
        <f>'RAW by Ins Annex C p.2,3'!E10</f>
        <v>967.89950087419993</v>
      </c>
      <c r="G24" s="429">
        <f>'RAW by Ins Annex C p.2,3'!F10</f>
        <v>250.69530518984999</v>
      </c>
      <c r="H24" s="429">
        <f>'RAW by Ins Annex C p.2,3'!G10</f>
        <v>10325.131480284086</v>
      </c>
      <c r="I24" s="429">
        <f>'RAW by Ins Annex C p.2,3'!H10</f>
        <v>896.70280620949643</v>
      </c>
      <c r="J24" s="429">
        <f>'RAW by Ins Annex C p.2,3'!I10</f>
        <v>889.9644352938617</v>
      </c>
      <c r="K24" s="429">
        <f>'RAW by Ins Annex C p.2,3'!J10</f>
        <v>1079.4681380313834</v>
      </c>
      <c r="L24" s="429">
        <f>'RAW by Ins Annex C p.2,3'!K10</f>
        <v>1650.6935479367933</v>
      </c>
      <c r="M24" s="429">
        <f>'RAW by Ins Annex C p.2,3'!L10</f>
        <v>8507.2624388274635</v>
      </c>
      <c r="N24" s="132">
        <f>'RAW by Ins Annex C p.2,3'!M10</f>
        <v>0</v>
      </c>
      <c r="O24" s="429">
        <f>'RAW by Ins Annex C p.2,3'!N10</f>
        <v>3700.6329711292246</v>
      </c>
      <c r="P24" s="429">
        <f>'RAW by Ins Annex C p.2,3'!O10</f>
        <v>14383.20750158794</v>
      </c>
      <c r="Q24" s="429">
        <f>'RAW by Ins Annex C p.2,3'!P10</f>
        <v>15696.270067850815</v>
      </c>
      <c r="R24" s="338">
        <f t="shared" si="4"/>
        <v>26.365714205202284</v>
      </c>
      <c r="S24" s="338">
        <f t="shared" si="3"/>
        <v>27.674392033714767</v>
      </c>
      <c r="T24" s="429">
        <f>'RAW by Ins Annex C p.2,3'!Q10</f>
        <v>4046.1323436803145</v>
      </c>
      <c r="U24" s="429">
        <f>'RAW by Ins Annex C p.2,3'!R10</f>
        <v>2733.0697774174396</v>
      </c>
      <c r="V24" s="196"/>
      <c r="W24" s="197"/>
      <c r="X24" s="197"/>
      <c r="Y24" s="197"/>
      <c r="Z24" s="197"/>
      <c r="AA24" s="197"/>
      <c r="AB24" s="238"/>
      <c r="AC24" s="238"/>
      <c r="AD24" s="238"/>
      <c r="AE24" s="238"/>
      <c r="AF24" s="238"/>
      <c r="AG24" s="238"/>
      <c r="AH24" s="238"/>
      <c r="AI24" s="238"/>
      <c r="AJ24" s="238"/>
      <c r="AK24" s="238"/>
      <c r="AL24" s="238"/>
      <c r="AM24" s="238"/>
      <c r="AN24" s="238"/>
      <c r="AO24" s="238"/>
    </row>
    <row r="25" spans="1:41" ht="48" customHeight="1">
      <c r="A25" s="123"/>
      <c r="B25" s="277"/>
      <c r="C25" s="278" t="s">
        <v>80</v>
      </c>
      <c r="D25" s="429">
        <f>'RAW by Ins Annex C p.2,3'!C11</f>
        <v>3.8561468753218646</v>
      </c>
      <c r="E25" s="131">
        <f>'RAW by Ins Annex C p.2,3'!D11</f>
        <v>0</v>
      </c>
      <c r="F25" s="429">
        <f>'RAW by Ins Annex C p.2,3'!E11</f>
        <v>4.8288122464833401E-4</v>
      </c>
      <c r="G25" s="131">
        <f>'RAW by Ins Annex C p.2,3'!F11</f>
        <v>0</v>
      </c>
      <c r="H25" s="429">
        <f>'RAW by Ins Annex C p.2,3'!G11</f>
        <v>5.3069371860527115</v>
      </c>
      <c r="I25" s="131">
        <f>'RAW by Ins Annex C p.2,3'!H11</f>
        <v>0</v>
      </c>
      <c r="J25" s="429">
        <f>'RAW by Ins Annex C p.2,3'!I11</f>
        <v>254.61060017134483</v>
      </c>
      <c r="K25" s="429">
        <f>'RAW by Ins Annex C p.2,3'!J11</f>
        <v>1289.0410786191824</v>
      </c>
      <c r="L25" s="429">
        <f>'RAW by Ins Annex C p.2,3'!K11</f>
        <v>52.571195849299819</v>
      </c>
      <c r="M25" s="131">
        <f>'RAW by Ins Annex C p.2,3'!L11</f>
        <v>0</v>
      </c>
      <c r="N25" s="429">
        <f>'RAW by Ins Annex C p.2,3'!M11</f>
        <v>998.63898498593323</v>
      </c>
      <c r="O25" s="131">
        <f>'RAW by Ins Annex C p.2,3'!N11</f>
        <v>0</v>
      </c>
      <c r="P25" s="429">
        <f>'RAW by Ins Annex C p.2,3'!O11</f>
        <v>1314.9843479491772</v>
      </c>
      <c r="Q25" s="429">
        <f>'RAW by Ins Annex C p.2,3'!P11</f>
        <v>1289.0410786191824</v>
      </c>
      <c r="R25" s="338">
        <f t="shared" si="4"/>
        <v>2.410484691854343</v>
      </c>
      <c r="S25" s="338">
        <f t="shared" si="3"/>
        <v>2.2727328214322906</v>
      </c>
      <c r="T25" s="429">
        <f>'RAW by Ins Annex C p.2,3'!Q11</f>
        <v>15.594461954843464</v>
      </c>
      <c r="U25" s="429">
        <f>'RAW by Ins Annex C p.2,3'!R11</f>
        <v>41.537731284838266</v>
      </c>
      <c r="V25" s="196"/>
      <c r="W25" s="197"/>
      <c r="X25" s="197"/>
      <c r="Y25" s="197"/>
      <c r="Z25" s="197"/>
      <c r="AA25" s="197"/>
      <c r="AB25" s="238"/>
      <c r="AC25" s="238"/>
      <c r="AD25" s="238"/>
      <c r="AE25" s="238"/>
      <c r="AF25" s="238"/>
      <c r="AG25" s="238"/>
      <c r="AH25" s="238"/>
      <c r="AI25" s="238"/>
      <c r="AJ25" s="238"/>
      <c r="AK25" s="238"/>
      <c r="AL25" s="238"/>
      <c r="AM25" s="238"/>
      <c r="AN25" s="238"/>
      <c r="AO25" s="238"/>
    </row>
    <row r="26" spans="1:41" ht="30">
      <c r="A26" s="123"/>
      <c r="B26" s="277"/>
      <c r="C26" s="278" t="s">
        <v>81</v>
      </c>
      <c r="D26" s="429">
        <f>'RAW by Ins Annex C p.2,3'!C12</f>
        <v>95.790777708000007</v>
      </c>
      <c r="E26" s="132">
        <f>'RAW by Ins Annex C p.2,3'!D12</f>
        <v>0</v>
      </c>
      <c r="F26" s="429">
        <f>'RAW by Ins Annex C p.2,3'!E12</f>
        <v>42.182771030550001</v>
      </c>
      <c r="G26" s="429">
        <f>'RAW by Ins Annex C p.2,3'!F12</f>
        <v>50</v>
      </c>
      <c r="H26" s="429">
        <f>'RAW by Ins Annex C p.2,3'!G12</f>
        <v>353.70786893011223</v>
      </c>
      <c r="I26" s="429">
        <f>'RAW by Ins Annex C p.2,3'!H12</f>
        <v>1347.2428427957402</v>
      </c>
      <c r="J26" s="429">
        <f>'RAW by Ins Annex C p.2,3'!I12</f>
        <v>3016.6338559669716</v>
      </c>
      <c r="K26" s="429">
        <f>'RAW by Ins Annex C p.2,3'!J12</f>
        <v>4154.2291770749898</v>
      </c>
      <c r="L26" s="429">
        <f>'RAW by Ins Annex C p.2,3'!K12</f>
        <v>1560.7016758232364</v>
      </c>
      <c r="M26" s="429">
        <f>'RAW by Ins Annex C p.2,3'!L12</f>
        <v>5995.3417022497333</v>
      </c>
      <c r="N26" s="429">
        <f>'RAW by Ins Annex C p.2,3'!M12</f>
        <v>2315.814191762116</v>
      </c>
      <c r="O26" s="131">
        <f>'RAW by Ins Annex C p.2,3'!N12</f>
        <v>0</v>
      </c>
      <c r="P26" s="429">
        <f>'RAW by Ins Annex C p.2,3'!O12</f>
        <v>7384.831141220986</v>
      </c>
      <c r="Q26" s="429">
        <f>'RAW by Ins Annex C p.2,3'!P12</f>
        <v>11546.813722120463</v>
      </c>
      <c r="R26" s="338">
        <f t="shared" si="4"/>
        <v>13.537060304637494</v>
      </c>
      <c r="S26" s="338">
        <f t="shared" si="3"/>
        <v>20.358406698209475</v>
      </c>
      <c r="T26" s="429">
        <f>'RAW by Ins Annex C p.2,3'!Q12</f>
        <v>5525.0806075027513</v>
      </c>
      <c r="U26" s="429">
        <f>'RAW by Ins Annex C p.2,3'!R12</f>
        <v>1363.0980266032755</v>
      </c>
      <c r="V26" s="196"/>
      <c r="W26" s="197"/>
      <c r="X26" s="197"/>
      <c r="Y26" s="197"/>
      <c r="Z26" s="197"/>
      <c r="AA26" s="197"/>
      <c r="AB26" s="238"/>
      <c r="AC26" s="238"/>
      <c r="AD26" s="238"/>
      <c r="AE26" s="238"/>
      <c r="AF26" s="238"/>
      <c r="AG26" s="238"/>
      <c r="AH26" s="238"/>
      <c r="AI26" s="238"/>
      <c r="AJ26" s="238"/>
      <c r="AK26" s="238"/>
      <c r="AL26" s="238"/>
      <c r="AM26" s="238"/>
      <c r="AN26" s="238"/>
      <c r="AO26" s="238"/>
    </row>
    <row r="27" spans="1:41">
      <c r="A27" s="123"/>
      <c r="B27" s="277"/>
      <c r="C27" s="278" t="s">
        <v>82</v>
      </c>
      <c r="D27" s="429">
        <f>'RAW by Ins Annex C p.2,3'!C13</f>
        <v>7.9011457196249996E-2</v>
      </c>
      <c r="E27" s="429">
        <f>'RAW by Ins Annex C p.2,3'!D13</f>
        <v>3.781832026634</v>
      </c>
      <c r="F27" s="429">
        <f>'RAW by Ins Annex C p.2,3'!E13</f>
        <v>0.21734111499</v>
      </c>
      <c r="G27" s="429">
        <f>'RAW by Ins Annex C p.2,3'!F13</f>
        <v>0.35172526513999997</v>
      </c>
      <c r="H27" s="429">
        <f>'RAW by Ins Annex C p.2,3'!G13</f>
        <v>46.384916492351891</v>
      </c>
      <c r="I27" s="429">
        <f>'RAW by Ins Annex C p.2,3'!H13</f>
        <v>36.80015532481891</v>
      </c>
      <c r="J27" s="429">
        <f>'RAW by Ins Annex C p.2,3'!I13</f>
        <v>0.7801732219954336</v>
      </c>
      <c r="K27" s="429">
        <f>'RAW by Ins Annex C p.2,3'!J13</f>
        <v>1.5023420443873803</v>
      </c>
      <c r="L27" s="429">
        <f>'RAW by Ins Annex C p.2,3'!K13</f>
        <v>13.814590322176707</v>
      </c>
      <c r="M27" s="429">
        <f>'RAW by Ins Annex C p.2,3'!L13</f>
        <v>10.695815096010879</v>
      </c>
      <c r="N27" s="429">
        <f>'RAW by Ins Annex C p.2,3'!M13</f>
        <v>4.7124643606894496</v>
      </c>
      <c r="O27" s="429">
        <f>'RAW by Ins Annex C p.2,3'!N13</f>
        <v>8.700204404897999</v>
      </c>
      <c r="P27" s="429">
        <f>'RAW by Ins Annex C p.2,3'!O13</f>
        <v>65.988496969399733</v>
      </c>
      <c r="Q27" s="429">
        <f>'RAW by Ins Annex C p.2,3'!P13</f>
        <v>61.832074161889182</v>
      </c>
      <c r="R27" s="338">
        <f t="shared" si="4"/>
        <v>0.12096285558933699</v>
      </c>
      <c r="S27" s="338">
        <f t="shared" si="3"/>
        <v>0.10901730495314707</v>
      </c>
      <c r="T27" s="429">
        <f>'RAW by Ins Annex C p.2,3'!Q13</f>
        <v>14.551967858030588</v>
      </c>
      <c r="U27" s="429">
        <f>'RAW by Ins Annex C p.2,3'!R13</f>
        <v>18.708390665541156</v>
      </c>
      <c r="V27" s="196"/>
      <c r="W27" s="197"/>
      <c r="X27" s="197"/>
      <c r="Y27" s="197"/>
      <c r="Z27" s="197"/>
      <c r="AA27" s="197"/>
      <c r="AB27" s="238"/>
      <c r="AC27" s="238"/>
      <c r="AD27" s="238"/>
      <c r="AE27" s="238"/>
      <c r="AF27" s="238"/>
      <c r="AG27" s="238"/>
      <c r="AH27" s="238"/>
      <c r="AI27" s="238"/>
      <c r="AJ27" s="238"/>
      <c r="AK27" s="238"/>
      <c r="AL27" s="238"/>
      <c r="AM27" s="238"/>
      <c r="AN27" s="238"/>
      <c r="AO27" s="238"/>
    </row>
    <row r="28" spans="1:41">
      <c r="A28" s="123"/>
      <c r="B28" s="277"/>
      <c r="C28" s="278" t="s">
        <v>83</v>
      </c>
      <c r="D28" s="429">
        <f>'RAW by Ins Annex C p.2,3'!C14</f>
        <v>73.069023038795478</v>
      </c>
      <c r="E28" s="429">
        <f>'RAW by Ins Annex C p.2,3'!D14</f>
        <v>38.440406665995795</v>
      </c>
      <c r="F28" s="429">
        <f>'RAW by Ins Annex C p.2,3'!E14</f>
        <v>45.320753042916259</v>
      </c>
      <c r="G28" s="429">
        <f>'RAW by Ins Annex C p.2,3'!F14</f>
        <v>12.236506735300001</v>
      </c>
      <c r="H28" s="429">
        <f>'RAW by Ins Annex C p.2,3'!G14</f>
        <v>400.11337845518835</v>
      </c>
      <c r="I28" s="429">
        <f>'RAW by Ins Annex C p.2,3'!H14</f>
        <v>503.94846225177366</v>
      </c>
      <c r="J28" s="429">
        <f>'RAW by Ins Annex C p.2,3'!I14</f>
        <v>382.13262860307645</v>
      </c>
      <c r="K28" s="429">
        <f>'RAW by Ins Annex C p.2,3'!J14</f>
        <v>309.53391450996088</v>
      </c>
      <c r="L28" s="429">
        <f>'RAW by Ins Annex C p.2,3'!K14</f>
        <v>65.173253273363883</v>
      </c>
      <c r="M28" s="429">
        <f>'RAW by Ins Annex C p.2,3'!L14</f>
        <v>189.18882291212336</v>
      </c>
      <c r="N28" s="429">
        <f>'RAW by Ins Annex C p.2,3'!M14</f>
        <v>586.86249963155296</v>
      </c>
      <c r="O28" s="429">
        <f>'RAW by Ins Annex C p.2,3'!N14</f>
        <v>718.12775722335607</v>
      </c>
      <c r="P28" s="429">
        <f>'RAW by Ins Annex C p.2,3'!O14</f>
        <v>1552.6715360448934</v>
      </c>
      <c r="Q28" s="429">
        <f>'RAW by Ins Annex C p.2,3'!P14</f>
        <v>1771.47587029851</v>
      </c>
      <c r="R28" s="338">
        <f t="shared" si="4"/>
        <v>2.8461867055309131</v>
      </c>
      <c r="S28" s="338">
        <f t="shared" si="3"/>
        <v>3.1233227703771038</v>
      </c>
      <c r="T28" s="429">
        <f>'RAW by Ins Annex C p.2,3'!Q14</f>
        <v>273.23016484098588</v>
      </c>
      <c r="U28" s="429">
        <f>'RAW by Ins Annex C p.2,3'!R14</f>
        <v>54.425830587369653</v>
      </c>
      <c r="V28" s="196"/>
      <c r="W28" s="197"/>
      <c r="X28" s="197"/>
      <c r="Y28" s="197"/>
      <c r="Z28" s="197"/>
      <c r="AA28" s="197"/>
      <c r="AB28" s="238"/>
      <c r="AC28" s="238"/>
      <c r="AD28" s="238"/>
      <c r="AE28" s="238"/>
      <c r="AF28" s="238"/>
      <c r="AG28" s="238"/>
      <c r="AH28" s="238"/>
      <c r="AI28" s="238"/>
      <c r="AJ28" s="238"/>
      <c r="AK28" s="238"/>
      <c r="AL28" s="238"/>
      <c r="AM28" s="238"/>
      <c r="AN28" s="238"/>
      <c r="AO28" s="238"/>
    </row>
    <row r="29" spans="1:41">
      <c r="A29" s="123"/>
      <c r="B29" s="277"/>
      <c r="C29" s="279" t="s">
        <v>16</v>
      </c>
      <c r="D29" s="134">
        <f>'RAW by Ins Annex C p.2,3'!C15</f>
        <v>4171.9132776634042</v>
      </c>
      <c r="E29" s="134">
        <f>'RAW by Ins Annex C p.2,3'!D15</f>
        <v>8085.600572527027</v>
      </c>
      <c r="F29" s="134">
        <f>'RAW by Ins Annex C p.2,3'!E15</f>
        <v>5076.7933148585616</v>
      </c>
      <c r="G29" s="134">
        <f>'RAW by Ins Annex C p.2,3'!F15</f>
        <v>4348.1206285060598</v>
      </c>
      <c r="H29" s="134">
        <f>'RAW by Ins Annex C p.2,3'!G15</f>
        <v>17869.993590643804</v>
      </c>
      <c r="I29" s="134">
        <f>'RAW by Ins Annex C p.2,3'!H15</f>
        <v>16926.343474821719</v>
      </c>
      <c r="J29" s="134">
        <f>'RAW by Ins Annex C p.2,3'!I15</f>
        <v>7733.3633678760443</v>
      </c>
      <c r="K29" s="134">
        <f>'RAW by Ins Annex C p.2,3'!J15</f>
        <v>7098.2087449533692</v>
      </c>
      <c r="L29" s="134">
        <f>'RAW by Ins Annex C p.2,3'!K15</f>
        <v>7964.9249230036512</v>
      </c>
      <c r="M29" s="134">
        <f>'RAW by Ins Annex C p.2,3'!L15</f>
        <v>15831.89119556285</v>
      </c>
      <c r="N29" s="134">
        <f>'RAW by Ins Annex C p.2,3'!M15</f>
        <v>11735.705944336554</v>
      </c>
      <c r="O29" s="134">
        <f>'RAW by Ins Annex C p.2,3'!N15</f>
        <v>4427.504370642614</v>
      </c>
      <c r="P29" s="134">
        <f>'RAW by Ins Annex C p.2,3'!O15</f>
        <v>54552.694418382016</v>
      </c>
      <c r="Q29" s="134">
        <f>'RAW by Ins Annex C p.2,3'!P15</f>
        <v>56717.66898701364</v>
      </c>
      <c r="R29" s="161">
        <f t="shared" si="4"/>
        <v>100</v>
      </c>
      <c r="S29" s="161">
        <f t="shared" si="3"/>
        <v>100</v>
      </c>
      <c r="T29" s="134">
        <f>'RAW by Ins Annex C p.2,3'!Q15</f>
        <v>11407.199774593497</v>
      </c>
      <c r="U29" s="134">
        <f>'RAW by Ins Annex C p.2,3'!R15</f>
        <v>9242.2252059618841</v>
      </c>
      <c r="V29" s="196"/>
      <c r="W29" s="197"/>
      <c r="X29" s="197"/>
      <c r="Y29" s="197"/>
      <c r="Z29" s="197"/>
      <c r="AA29" s="197"/>
      <c r="AB29" s="238"/>
      <c r="AC29" s="238"/>
      <c r="AD29" s="238"/>
      <c r="AE29" s="238"/>
      <c r="AF29" s="238"/>
      <c r="AG29" s="238"/>
      <c r="AH29" s="238"/>
      <c r="AI29" s="238"/>
      <c r="AJ29" s="238"/>
      <c r="AK29" s="238"/>
      <c r="AL29" s="238"/>
      <c r="AM29" s="238"/>
      <c r="AN29" s="238"/>
      <c r="AO29" s="238"/>
    </row>
    <row r="30" spans="1:41" s="123" customFormat="1">
      <c r="C30" s="190"/>
      <c r="W30" s="209"/>
      <c r="X30" s="209"/>
    </row>
    <row r="31" spans="1:41">
      <c r="A31" s="123"/>
      <c r="B31" s="333"/>
      <c r="C31" s="466" t="s">
        <v>102</v>
      </c>
      <c r="D31" s="466"/>
      <c r="E31" s="466"/>
      <c r="F31" s="466"/>
      <c r="G31" s="466"/>
      <c r="H31" s="466"/>
      <c r="I31" s="466"/>
      <c r="J31" s="466"/>
      <c r="K31" s="466"/>
      <c r="L31" s="466"/>
      <c r="M31" s="466"/>
      <c r="N31" s="466"/>
      <c r="O31" s="466"/>
      <c r="P31" s="466"/>
      <c r="Q31" s="466"/>
      <c r="R31" s="466"/>
      <c r="S31" s="466"/>
      <c r="T31" s="466"/>
      <c r="U31" s="467"/>
      <c r="W31" s="197"/>
      <c r="X31" s="197"/>
    </row>
    <row r="32" spans="1:41" ht="30" customHeight="1">
      <c r="A32" s="123"/>
      <c r="B32" s="334" t="s">
        <v>4</v>
      </c>
      <c r="C32" s="335"/>
      <c r="D32" s="551" t="s">
        <v>6</v>
      </c>
      <c r="E32" s="551"/>
      <c r="F32" s="551" t="s">
        <v>7</v>
      </c>
      <c r="G32" s="551"/>
      <c r="H32" s="551" t="s">
        <v>8</v>
      </c>
      <c r="I32" s="551"/>
      <c r="J32" s="551" t="s">
        <v>9</v>
      </c>
      <c r="K32" s="551"/>
      <c r="L32" s="551" t="s">
        <v>10</v>
      </c>
      <c r="M32" s="551"/>
      <c r="N32" s="551" t="s">
        <v>11</v>
      </c>
      <c r="O32" s="551"/>
      <c r="P32" s="525" t="s">
        <v>12</v>
      </c>
      <c r="Q32" s="526"/>
      <c r="R32" s="552" t="s">
        <v>130</v>
      </c>
      <c r="S32" s="553"/>
      <c r="T32" s="551" t="s">
        <v>13</v>
      </c>
      <c r="U32" s="551"/>
      <c r="W32" s="197"/>
      <c r="X32" s="125" t="s">
        <v>107</v>
      </c>
      <c r="Y32" s="362">
        <f ca="1">NOW()</f>
        <v>44383.44200451389</v>
      </c>
    </row>
    <row r="33" spans="1:41">
      <c r="A33" s="123"/>
      <c r="B33" s="283" t="s">
        <v>70</v>
      </c>
      <c r="C33" s="284"/>
      <c r="D33" s="438" t="s">
        <v>74</v>
      </c>
      <c r="E33" s="438" t="s">
        <v>75</v>
      </c>
      <c r="F33" s="438" t="s">
        <v>74</v>
      </c>
      <c r="G33" s="438" t="s">
        <v>75</v>
      </c>
      <c r="H33" s="438" t="s">
        <v>74</v>
      </c>
      <c r="I33" s="438" t="s">
        <v>75</v>
      </c>
      <c r="J33" s="438" t="s">
        <v>74</v>
      </c>
      <c r="K33" s="438" t="s">
        <v>75</v>
      </c>
      <c r="L33" s="438" t="s">
        <v>74</v>
      </c>
      <c r="M33" s="438" t="s">
        <v>75</v>
      </c>
      <c r="N33" s="438" t="s">
        <v>74</v>
      </c>
      <c r="O33" s="438" t="s">
        <v>75</v>
      </c>
      <c r="P33" s="290" t="s">
        <v>74</v>
      </c>
      <c r="Q33" s="290" t="s">
        <v>75</v>
      </c>
      <c r="R33" s="336" t="s">
        <v>74</v>
      </c>
      <c r="S33" s="336" t="s">
        <v>75</v>
      </c>
      <c r="T33" s="438" t="s">
        <v>74</v>
      </c>
      <c r="U33" s="438" t="s">
        <v>75</v>
      </c>
      <c r="W33" s="197"/>
      <c r="Y33" s="125" t="s">
        <v>108</v>
      </c>
    </row>
    <row r="34" spans="1:41">
      <c r="A34" s="123"/>
      <c r="B34" s="277"/>
      <c r="C34" s="278" t="s">
        <v>76</v>
      </c>
      <c r="D34" s="131">
        <f>'RAW by Ins Annex C p.2,3'!C21</f>
        <v>0</v>
      </c>
      <c r="E34" s="131">
        <f>'RAW by Ins Annex C p.2,3'!D21</f>
        <v>0</v>
      </c>
      <c r="F34" s="429">
        <f>'RAW by Ins Annex C p.2,3'!E21</f>
        <v>471.53688743996003</v>
      </c>
      <c r="G34" s="429">
        <f>'RAW by Ins Annex C p.2,3'!F21</f>
        <v>59.793750555249993</v>
      </c>
      <c r="H34" s="131">
        <f>'RAW by Ins Annex C p.2,3'!G21</f>
        <v>0</v>
      </c>
      <c r="I34" s="131">
        <f>'RAW by Ins Annex C p.2,3'!H21</f>
        <v>0</v>
      </c>
      <c r="J34" s="131">
        <f>'RAW by Ins Annex C p.2,3'!I21</f>
        <v>0</v>
      </c>
      <c r="K34" s="131">
        <f>'RAW by Ins Annex C p.2,3'!J21</f>
        <v>0</v>
      </c>
      <c r="L34" s="131">
        <f>'RAW by Ins Annex C p.2,3'!K21</f>
        <v>0</v>
      </c>
      <c r="M34" s="131">
        <f>'RAW by Ins Annex C p.2,3'!L21</f>
        <v>0</v>
      </c>
      <c r="N34" s="131">
        <f>'RAW by Ins Annex C p.2,3'!M21</f>
        <v>0</v>
      </c>
      <c r="O34" s="131">
        <f>'RAW by Ins Annex C p.2,3'!N21</f>
        <v>0</v>
      </c>
      <c r="P34" s="429">
        <f>'RAW by Ins Annex C p.2,3'!O21</f>
        <v>471.53688743996003</v>
      </c>
      <c r="Q34" s="429">
        <f>'RAW by Ins Annex C p.2,3'!P21</f>
        <v>59.793750555249993</v>
      </c>
      <c r="R34" s="338">
        <f>P34/P$42*100</f>
        <v>0.85235684027982572</v>
      </c>
      <c r="S34" s="338">
        <f t="shared" ref="S34:S42" si="5">Q34/Q$42*100</f>
        <v>0.10415937118506355</v>
      </c>
      <c r="T34" s="429">
        <f>'RAW by Ins Annex C p.2,3'!Q21</f>
        <v>-350.88353361828007</v>
      </c>
      <c r="U34" s="429">
        <f>'RAW by Ins Annex C p.2,3'!R21</f>
        <v>60.85960326643</v>
      </c>
      <c r="V34" s="196"/>
      <c r="W34" s="197"/>
      <c r="X34" s="197"/>
      <c r="Y34" s="197"/>
      <c r="Z34" s="197"/>
      <c r="AA34" s="197"/>
      <c r="AB34" s="238"/>
      <c r="AC34" s="238"/>
      <c r="AD34" s="238"/>
      <c r="AE34" s="238"/>
      <c r="AF34" s="238"/>
      <c r="AG34" s="238"/>
      <c r="AH34" s="238"/>
      <c r="AI34" s="238"/>
      <c r="AJ34" s="238"/>
      <c r="AK34" s="238"/>
      <c r="AL34" s="238"/>
      <c r="AM34" s="238"/>
      <c r="AN34" s="238"/>
      <c r="AO34" s="238"/>
    </row>
    <row r="35" spans="1:41">
      <c r="A35" s="123"/>
      <c r="B35" s="277"/>
      <c r="C35" s="278" t="s">
        <v>131</v>
      </c>
      <c r="D35" s="429">
        <f>'RAW by Ins Annex C p.2,3'!C22</f>
        <v>2016.6780085529681</v>
      </c>
      <c r="E35" s="131">
        <f>'RAW by Ins Annex C p.2,3'!D22</f>
        <v>0</v>
      </c>
      <c r="F35" s="429">
        <f>'RAW by Ins Annex C p.2,3'!E22</f>
        <v>921.85607239901003</v>
      </c>
      <c r="G35" s="429">
        <f>'RAW by Ins Annex C p.2,3'!F22</f>
        <v>3901.3408935871794</v>
      </c>
      <c r="H35" s="429">
        <f>'RAW by Ins Annex C p.2,3'!G22</f>
        <v>2841.7919564717927</v>
      </c>
      <c r="I35" s="429">
        <f>'RAW by Ins Annex C p.2,3'!H22</f>
        <v>13461.805731441382</v>
      </c>
      <c r="J35" s="429">
        <f>'RAW by Ins Annex C p.2,3'!I22</f>
        <v>908.89582671288417</v>
      </c>
      <c r="K35" s="429">
        <f>'RAW by Ins Annex C p.2,3'!J22</f>
        <v>1.0561442067857898</v>
      </c>
      <c r="L35" s="429">
        <f>'RAW by Ins Annex C p.2,3'!K22</f>
        <v>4389.0331225523569</v>
      </c>
      <c r="M35" s="131">
        <f>'RAW by Ins Annex C p.2,3'!L22</f>
        <v>0</v>
      </c>
      <c r="N35" s="429">
        <f>'RAW by Ins Annex C p.2,3'!M22</f>
        <v>7574.7881153876424</v>
      </c>
      <c r="O35" s="131">
        <f>'RAW by Ins Annex C p.2,3'!N22</f>
        <v>0</v>
      </c>
      <c r="P35" s="429">
        <f>'RAW by Ins Annex C p.2,3'!O22</f>
        <v>18653.043102076655</v>
      </c>
      <c r="Q35" s="429">
        <f>'RAW by Ins Annex C p.2,3'!P22</f>
        <v>17364.202769235344</v>
      </c>
      <c r="R35" s="338">
        <f t="shared" ref="R35:R42" si="6">P35/P$42*100</f>
        <v>33.717508223816004</v>
      </c>
      <c r="S35" s="338">
        <f t="shared" si="5"/>
        <v>30.248051423071175</v>
      </c>
      <c r="T35" s="429">
        <f>'RAW by Ins Annex C p.2,3'!Q22</f>
        <v>341.38133085047974</v>
      </c>
      <c r="U35" s="429">
        <f>'RAW by Ins Annex C p.2,3'!R22</f>
        <v>1630.2216636917888</v>
      </c>
      <c r="V35" s="196"/>
      <c r="W35" s="197"/>
      <c r="X35" s="197"/>
      <c r="Y35" s="197"/>
      <c r="Z35" s="197"/>
      <c r="AA35" s="197"/>
      <c r="AB35" s="238"/>
      <c r="AC35" s="238"/>
      <c r="AD35" s="238"/>
      <c r="AE35" s="238"/>
      <c r="AF35" s="238"/>
      <c r="AG35" s="238"/>
      <c r="AH35" s="238"/>
      <c r="AI35" s="238"/>
      <c r="AJ35" s="238"/>
      <c r="AK35" s="238"/>
      <c r="AL35" s="238"/>
      <c r="AM35" s="238"/>
      <c r="AN35" s="238"/>
      <c r="AO35" s="238"/>
    </row>
    <row r="36" spans="1:41">
      <c r="A36" s="123"/>
      <c r="B36" s="277"/>
      <c r="C36" s="278" t="s">
        <v>78</v>
      </c>
      <c r="D36" s="429">
        <f>'RAW by Ins Annex C p.2,3'!C23</f>
        <v>1555.3233587201298</v>
      </c>
      <c r="E36" s="429">
        <f>'RAW by Ins Annex C p.2,3'!D23</f>
        <v>6910.2303355705499</v>
      </c>
      <c r="F36" s="429">
        <f>'RAW by Ins Annex C p.2,3'!E23</f>
        <v>2515.2126017734004</v>
      </c>
      <c r="G36" s="429">
        <f>'RAW by Ins Annex C p.2,3'!F23</f>
        <v>25.284274782770002</v>
      </c>
      <c r="H36" s="429">
        <f>'RAW by Ins Annex C p.2,3'!G23</f>
        <v>3737.5715248129541</v>
      </c>
      <c r="I36" s="429">
        <f>'RAW by Ins Annex C p.2,3'!H23</f>
        <v>919.69364612464437</v>
      </c>
      <c r="J36" s="429">
        <f>'RAW by Ins Annex C p.2,3'!I23</f>
        <v>2347.0842597407427</v>
      </c>
      <c r="K36" s="429">
        <f>'RAW by Ins Annex C p.2,3'!J23</f>
        <v>280.47950866555294</v>
      </c>
      <c r="L36" s="429">
        <f>'RAW by Ins Annex C p.2,3'!K23</f>
        <v>298.26182886164014</v>
      </c>
      <c r="M36" s="429">
        <f>'RAW by Ins Annex C p.2,3'!L23</f>
        <v>1091.1582460940215</v>
      </c>
      <c r="N36" s="429">
        <f>'RAW by Ins Annex C p.2,3'!M23</f>
        <v>435.92750112067228</v>
      </c>
      <c r="O36" s="128">
        <f>'RAW by Ins Annex C p.2,3'!N23</f>
        <v>1.4536381429999998E-2</v>
      </c>
      <c r="P36" s="429">
        <f>'RAW by Ins Annex C p.2,3'!O23</f>
        <v>10889.381075029538</v>
      </c>
      <c r="Q36" s="429">
        <f>'RAW by Ins Annex C p.2,3'!P23</f>
        <v>9226.8605476189678</v>
      </c>
      <c r="R36" s="338">
        <f t="shared" si="6"/>
        <v>19.683801401214708</v>
      </c>
      <c r="S36" s="338">
        <f t="shared" si="5"/>
        <v>16.072983944437979</v>
      </c>
      <c r="T36" s="429">
        <f>'RAW by Ins Annex C p.2,3'!Q23</f>
        <v>1550.1319250208333</v>
      </c>
      <c r="U36" s="429">
        <f>'RAW by Ins Annex C p.2,3'!R23</f>
        <v>3212.6524524314045</v>
      </c>
      <c r="V36" s="196"/>
      <c r="W36" s="197"/>
      <c r="X36" s="197"/>
      <c r="Y36" s="197"/>
      <c r="Z36" s="197"/>
      <c r="AA36" s="197"/>
      <c r="AB36" s="238"/>
      <c r="AC36" s="238"/>
      <c r="AD36" s="238"/>
      <c r="AE36" s="238"/>
      <c r="AF36" s="238"/>
      <c r="AG36" s="238"/>
      <c r="AH36" s="238"/>
      <c r="AI36" s="238"/>
      <c r="AJ36" s="238"/>
      <c r="AK36" s="238"/>
      <c r="AL36" s="238"/>
      <c r="AM36" s="238"/>
      <c r="AN36" s="238"/>
      <c r="AO36" s="238"/>
    </row>
    <row r="37" spans="1:41">
      <c r="A37" s="123"/>
      <c r="B37" s="277"/>
      <c r="C37" s="278" t="s">
        <v>79</v>
      </c>
      <c r="D37" s="429">
        <f>'RAW by Ins Annex C p.2,3'!C24</f>
        <v>567.56701527999996</v>
      </c>
      <c r="E37" s="429">
        <f>'RAW by Ins Annex C p.2,3'!D24</f>
        <v>1255.4370962609985</v>
      </c>
      <c r="F37" s="429">
        <f>'RAW by Ins Annex C p.2,3'!E24</f>
        <v>1006.4723598940701</v>
      </c>
      <c r="G37" s="429">
        <f>'RAW by Ins Annex C p.2,3'!F24</f>
        <v>305.11526250584001</v>
      </c>
      <c r="H37" s="429">
        <f>'RAW by Ins Annex C p.2,3'!G24</f>
        <v>10732.490501546476</v>
      </c>
      <c r="I37" s="429">
        <f>'RAW by Ins Annex C p.2,3'!H24</f>
        <v>813.5110080312744</v>
      </c>
      <c r="J37" s="429">
        <f>'RAW by Ins Annex C p.2,3'!I24</f>
        <v>908.96001158134516</v>
      </c>
      <c r="K37" s="429">
        <f>'RAW by Ins Annex C p.2,3'!J24</f>
        <v>1072.7334597127285</v>
      </c>
      <c r="L37" s="429">
        <f>'RAW by Ins Annex C p.2,3'!K24</f>
        <v>1647.5676042284683</v>
      </c>
      <c r="M37" s="429">
        <f>'RAW by Ins Annex C p.2,3'!L24</f>
        <v>8611.3139524928611</v>
      </c>
      <c r="N37" s="132">
        <f>'RAW by Ins Annex C p.2,3'!M24</f>
        <v>0</v>
      </c>
      <c r="O37" s="429">
        <f>'RAW by Ins Annex C p.2,3'!N24</f>
        <v>3900.9650660127272</v>
      </c>
      <c r="P37" s="429">
        <f>'RAW by Ins Annex C p.2,3'!O24</f>
        <v>14863.057492530359</v>
      </c>
      <c r="Q37" s="429">
        <f>'RAW by Ins Annex C p.2,3'!P24</f>
        <v>15959.075845016429</v>
      </c>
      <c r="R37" s="338">
        <f t="shared" si="6"/>
        <v>26.86667588194495</v>
      </c>
      <c r="S37" s="338">
        <f t="shared" si="5"/>
        <v>27.800351864124639</v>
      </c>
      <c r="T37" s="429">
        <f>'RAW by Ins Annex C p.2,3'!Q24</f>
        <v>3982.4660972329712</v>
      </c>
      <c r="U37" s="429">
        <f>'RAW by Ins Annex C p.2,3'!R24</f>
        <v>2886.4477447469026</v>
      </c>
      <c r="V37" s="196"/>
      <c r="W37" s="197"/>
      <c r="X37" s="197"/>
      <c r="Y37" s="197"/>
      <c r="Z37" s="197"/>
      <c r="AA37" s="197"/>
      <c r="AB37" s="238"/>
      <c r="AC37" s="238"/>
      <c r="AD37" s="238"/>
      <c r="AE37" s="238"/>
      <c r="AF37" s="238"/>
      <c r="AG37" s="238"/>
      <c r="AH37" s="238"/>
      <c r="AI37" s="238"/>
      <c r="AJ37" s="238"/>
      <c r="AK37" s="238"/>
      <c r="AL37" s="238"/>
      <c r="AM37" s="238"/>
      <c r="AN37" s="238"/>
      <c r="AO37" s="238"/>
    </row>
    <row r="38" spans="1:41" ht="48" customHeight="1">
      <c r="A38" s="123"/>
      <c r="B38" s="277"/>
      <c r="C38" s="278" t="s">
        <v>80</v>
      </c>
      <c r="D38" s="429">
        <f>'RAW by Ins Annex C p.2,3'!C25</f>
        <v>3.4205786685401396</v>
      </c>
      <c r="E38" s="131">
        <f>'RAW by Ins Annex C p.2,3'!D25</f>
        <v>0</v>
      </c>
      <c r="F38" s="132">
        <f>'RAW by Ins Annex C p.2,3'!E25</f>
        <v>0</v>
      </c>
      <c r="G38" s="131">
        <f>'RAW by Ins Annex C p.2,3'!F25</f>
        <v>0</v>
      </c>
      <c r="H38" s="429">
        <f>'RAW by Ins Annex C p.2,3'!G25</f>
        <v>4.909321301280837</v>
      </c>
      <c r="I38" s="131">
        <f>'RAW by Ins Annex C p.2,3'!H25</f>
        <v>0</v>
      </c>
      <c r="J38" s="429">
        <f>'RAW by Ins Annex C p.2,3'!I25</f>
        <v>255.34796100980358</v>
      </c>
      <c r="K38" s="429">
        <f>'RAW by Ins Annex C p.2,3'!J25</f>
        <v>1309.6497551768803</v>
      </c>
      <c r="L38" s="429">
        <f>'RAW by Ins Annex C p.2,3'!K25</f>
        <v>54.06924158041263</v>
      </c>
      <c r="M38" s="131">
        <f>'RAW by Ins Annex C p.2,3'!L25</f>
        <v>0</v>
      </c>
      <c r="N38" s="429">
        <f>'RAW by Ins Annex C p.2,3'!M25</f>
        <v>1013.7785238209882</v>
      </c>
      <c r="O38" s="131">
        <f>'RAW by Ins Annex C p.2,3'!N25</f>
        <v>0</v>
      </c>
      <c r="P38" s="429">
        <f>'RAW by Ins Annex C p.2,3'!O25</f>
        <v>1331.5256263810254</v>
      </c>
      <c r="Q38" s="429">
        <f>'RAW by Ins Annex C p.2,3'!P25</f>
        <v>1309.6497551768803</v>
      </c>
      <c r="R38" s="338">
        <f t="shared" si="6"/>
        <v>2.4068848183128746</v>
      </c>
      <c r="S38" s="338">
        <f t="shared" si="5"/>
        <v>2.2813804737980101</v>
      </c>
      <c r="T38" s="429">
        <f>'RAW by Ins Annex C p.2,3'!Q25</f>
        <v>15.563868841350935</v>
      </c>
      <c r="U38" s="429">
        <f>'RAW by Ins Annex C p.2,3'!R25</f>
        <v>37.439740045496087</v>
      </c>
      <c r="V38" s="196"/>
      <c r="W38" s="197"/>
      <c r="X38" s="197"/>
      <c r="Y38" s="197"/>
      <c r="Z38" s="197"/>
      <c r="AA38" s="197"/>
      <c r="AB38" s="238"/>
      <c r="AC38" s="238"/>
      <c r="AD38" s="238"/>
      <c r="AE38" s="238"/>
      <c r="AF38" s="238"/>
      <c r="AG38" s="238"/>
      <c r="AH38" s="238"/>
      <c r="AI38" s="238"/>
      <c r="AJ38" s="238"/>
      <c r="AK38" s="238"/>
      <c r="AL38" s="238"/>
      <c r="AM38" s="238"/>
      <c r="AN38" s="238"/>
      <c r="AO38" s="238"/>
    </row>
    <row r="39" spans="1:41" ht="30">
      <c r="A39" s="123"/>
      <c r="B39" s="277"/>
      <c r="C39" s="278" t="s">
        <v>81</v>
      </c>
      <c r="D39" s="429">
        <f>'RAW by Ins Annex C p.2,3'!C26</f>
        <v>95.790777708000007</v>
      </c>
      <c r="E39" s="132">
        <f>'RAW by Ins Annex C p.2,3'!D26</f>
        <v>0</v>
      </c>
      <c r="F39" s="429">
        <f>'RAW by Ins Annex C p.2,3'!E26</f>
        <v>41.571237687580002</v>
      </c>
      <c r="G39" s="429">
        <f>'RAW by Ins Annex C p.2,3'!F26</f>
        <v>50</v>
      </c>
      <c r="H39" s="429">
        <f>'RAW by Ins Annex C p.2,3'!G26</f>
        <v>365.64999718417329</v>
      </c>
      <c r="I39" s="429">
        <f>'RAW by Ins Annex C p.2,3'!H26</f>
        <v>1345.2274814346165</v>
      </c>
      <c r="J39" s="429">
        <f>'RAW by Ins Annex C p.2,3'!I26</f>
        <v>3093.0940364062026</v>
      </c>
      <c r="K39" s="429">
        <f>'RAW by Ins Annex C p.2,3'!J26</f>
        <v>4207.5078176455745</v>
      </c>
      <c r="L39" s="429">
        <f>'RAW by Ins Annex C p.2,3'!K26</f>
        <v>1536.1343135452805</v>
      </c>
      <c r="M39" s="429">
        <f>'RAW by Ins Annex C p.2,3'!L26</f>
        <v>6064.6331351470317</v>
      </c>
      <c r="N39" s="429">
        <f>'RAW by Ins Annex C p.2,3'!M26</f>
        <v>2350.6294316970539</v>
      </c>
      <c r="O39" s="131">
        <f>'RAW by Ins Annex C p.2,3'!N26</f>
        <v>0</v>
      </c>
      <c r="P39" s="429">
        <f>'RAW by Ins Annex C p.2,3'!O26</f>
        <v>7482.8697942282906</v>
      </c>
      <c r="Q39" s="429">
        <f>'RAW by Ins Annex C p.2,3'!P26</f>
        <v>11667.368434227223</v>
      </c>
      <c r="R39" s="338">
        <f t="shared" si="6"/>
        <v>13.526142755577917</v>
      </c>
      <c r="S39" s="338">
        <f t="shared" si="5"/>
        <v>20.324293897079592</v>
      </c>
      <c r="T39" s="429">
        <f>'RAW by Ins Annex C p.2,3'!Q26</f>
        <v>5523.2649682475185</v>
      </c>
      <c r="U39" s="429">
        <f>'RAW by Ins Annex C p.2,3'!R26</f>
        <v>1338.7663282485869</v>
      </c>
      <c r="V39" s="196"/>
      <c r="W39" s="197"/>
      <c r="X39" s="197"/>
      <c r="Y39" s="197"/>
      <c r="Z39" s="197"/>
      <c r="AA39" s="197"/>
      <c r="AB39" s="238"/>
      <c r="AC39" s="238"/>
      <c r="AD39" s="238"/>
      <c r="AE39" s="238"/>
      <c r="AF39" s="238"/>
      <c r="AG39" s="238"/>
      <c r="AH39" s="238"/>
      <c r="AI39" s="238"/>
      <c r="AJ39" s="238"/>
      <c r="AK39" s="238"/>
      <c r="AL39" s="238"/>
      <c r="AM39" s="238"/>
      <c r="AN39" s="238"/>
      <c r="AO39" s="238"/>
    </row>
    <row r="40" spans="1:41">
      <c r="A40" s="123"/>
      <c r="B40" s="277"/>
      <c r="C40" s="278" t="s">
        <v>82</v>
      </c>
      <c r="D40" s="429">
        <f>'RAW by Ins Annex C p.2,3'!C27</f>
        <v>7.6915654611250009E-2</v>
      </c>
      <c r="E40" s="429">
        <f>'RAW by Ins Annex C p.2,3'!D27</f>
        <v>5.9897684959079989</v>
      </c>
      <c r="F40" s="429">
        <f>'RAW by Ins Annex C p.2,3'!E27</f>
        <v>7.5837248639999993E-2</v>
      </c>
      <c r="G40" s="132">
        <f>'RAW by Ins Annex C p.2,3'!F27</f>
        <v>0</v>
      </c>
      <c r="H40" s="429">
        <f>'RAW by Ins Annex C p.2,3'!G27</f>
        <v>50.402604282028776</v>
      </c>
      <c r="I40" s="429">
        <f>'RAW by Ins Annex C p.2,3'!H27</f>
        <v>46.196115993883652</v>
      </c>
      <c r="J40" s="429">
        <f>'RAW by Ins Annex C p.2,3'!I27</f>
        <v>1.0785226606764504</v>
      </c>
      <c r="K40" s="429">
        <f>'RAW by Ins Annex C p.2,3'!J27</f>
        <v>2.6934424612018733</v>
      </c>
      <c r="L40" s="429">
        <f>'RAW by Ins Annex C p.2,3'!K27</f>
        <v>16.179505711191151</v>
      </c>
      <c r="M40" s="429">
        <f>'RAW by Ins Annex C p.2,3'!L27</f>
        <v>15.730748943637169</v>
      </c>
      <c r="N40" s="429">
        <f>'RAW by Ins Annex C p.2,3'!M27</f>
        <v>7.3423792329791997</v>
      </c>
      <c r="O40" s="429">
        <f>'RAW by Ins Annex C p.2,3'!N27</f>
        <v>5.1450344148255409</v>
      </c>
      <c r="P40" s="429">
        <f>'RAW by Ins Annex C p.2,3'!O27</f>
        <v>75.155764790126824</v>
      </c>
      <c r="Q40" s="429">
        <f>'RAW by Ins Annex C p.2,3'!P27</f>
        <v>75.755110309456242</v>
      </c>
      <c r="R40" s="338">
        <f t="shared" si="6"/>
        <v>0.13585263828056901</v>
      </c>
      <c r="S40" s="338">
        <f t="shared" si="5"/>
        <v>0.13196370156772644</v>
      </c>
      <c r="T40" s="429">
        <f>'RAW by Ins Annex C p.2,3'!Q27</f>
        <v>19.80049647799801</v>
      </c>
      <c r="U40" s="429">
        <f>'RAW by Ins Annex C p.2,3'!R27</f>
        <v>19.20115095866861</v>
      </c>
      <c r="V40" s="196"/>
      <c r="W40" s="197"/>
      <c r="X40" s="197"/>
      <c r="Y40" s="197"/>
      <c r="Z40" s="197"/>
      <c r="AA40" s="197"/>
      <c r="AB40" s="238"/>
      <c r="AC40" s="238"/>
      <c r="AD40" s="238"/>
      <c r="AE40" s="238"/>
      <c r="AF40" s="238"/>
      <c r="AG40" s="238"/>
      <c r="AH40" s="238"/>
      <c r="AI40" s="238"/>
      <c r="AJ40" s="238"/>
      <c r="AK40" s="238"/>
      <c r="AL40" s="238"/>
      <c r="AM40" s="238"/>
      <c r="AN40" s="238"/>
      <c r="AO40" s="238"/>
    </row>
    <row r="41" spans="1:41">
      <c r="A41" s="123"/>
      <c r="B41" s="277"/>
      <c r="C41" s="278" t="s">
        <v>83</v>
      </c>
      <c r="D41" s="429">
        <f>'RAW by Ins Annex C p.2,3'!C28</f>
        <v>66.215540772734954</v>
      </c>
      <c r="E41" s="429">
        <f>'RAW by Ins Annex C p.2,3'!D28</f>
        <v>29.362823958898879</v>
      </c>
      <c r="F41" s="429">
        <f>'RAW by Ins Annex C p.2,3'!E28</f>
        <v>38.932105663320002</v>
      </c>
      <c r="G41" s="429">
        <f>'RAW by Ins Annex C p.2,3'!F28</f>
        <v>12.12393097937</v>
      </c>
      <c r="H41" s="429">
        <f>'RAW by Ins Annex C p.2,3'!G28</f>
        <v>420.23624113691307</v>
      </c>
      <c r="I41" s="429">
        <f>'RAW by Ins Annex C p.2,3'!H28</f>
        <v>513.31393869437136</v>
      </c>
      <c r="J41" s="429">
        <f>'RAW by Ins Annex C p.2,3'!I28</f>
        <v>370.56573298611266</v>
      </c>
      <c r="K41" s="429">
        <f>'RAW by Ins Annex C p.2,3'!J28</f>
        <v>296.15989242421193</v>
      </c>
      <c r="L41" s="429">
        <f>'RAW by Ins Annex C p.2,3'!K28</f>
        <v>72.411980644507508</v>
      </c>
      <c r="M41" s="429">
        <f>'RAW by Ins Annex C p.2,3'!L28</f>
        <v>158.47946436381065</v>
      </c>
      <c r="N41" s="429">
        <f>'RAW by Ins Annex C p.2,3'!M28</f>
        <v>586.603623430727</v>
      </c>
      <c r="O41" s="429">
        <f>'RAW by Ins Annex C p.2,3'!N28</f>
        <v>733.87479435685566</v>
      </c>
      <c r="P41" s="429">
        <f>'RAW by Ins Annex C p.2,3'!O28</f>
        <v>1554.9652246343151</v>
      </c>
      <c r="Q41" s="429">
        <f>'RAW by Ins Annex C p.2,3'!P28</f>
        <v>1743.3148447775184</v>
      </c>
      <c r="R41" s="338">
        <f t="shared" si="6"/>
        <v>2.8107774405731369</v>
      </c>
      <c r="S41" s="338">
        <f t="shared" si="5"/>
        <v>3.0368153247358007</v>
      </c>
      <c r="T41" s="429">
        <f>'RAW by Ins Annex C p.2,3'!Q28</f>
        <v>244.84148305277211</v>
      </c>
      <c r="U41" s="429">
        <f>'RAW by Ins Annex C p.2,3'!R28</f>
        <v>56.491862909568646</v>
      </c>
      <c r="V41" s="196"/>
      <c r="W41" s="197"/>
      <c r="X41" s="197"/>
      <c r="Y41" s="197"/>
      <c r="Z41" s="197"/>
      <c r="AA41" s="197"/>
      <c r="AB41" s="238"/>
      <c r="AC41" s="238"/>
      <c r="AD41" s="238"/>
      <c r="AE41" s="238"/>
      <c r="AF41" s="238"/>
      <c r="AG41" s="238"/>
      <c r="AH41" s="238"/>
      <c r="AI41" s="238"/>
      <c r="AJ41" s="238"/>
      <c r="AK41" s="238"/>
      <c r="AL41" s="238"/>
      <c r="AM41" s="238"/>
      <c r="AN41" s="238"/>
      <c r="AO41" s="238"/>
    </row>
    <row r="42" spans="1:41">
      <c r="A42" s="123"/>
      <c r="B42" s="277"/>
      <c r="C42" s="279" t="s">
        <v>16</v>
      </c>
      <c r="D42" s="134">
        <f>'RAW by Ins Annex C p.2,3'!C29</f>
        <v>4305.0721953569846</v>
      </c>
      <c r="E42" s="134">
        <f>'RAW by Ins Annex C p.2,3'!D29</f>
        <v>8201.0200242863557</v>
      </c>
      <c r="F42" s="134">
        <f>'RAW by Ins Annex C p.2,3'!E29</f>
        <v>4995.6571021059799</v>
      </c>
      <c r="G42" s="134">
        <f>'RAW by Ins Annex C p.2,3'!F29</f>
        <v>4353.6581124104096</v>
      </c>
      <c r="H42" s="134">
        <f>'RAW by Ins Annex C p.2,3'!G29</f>
        <v>18153.052146735619</v>
      </c>
      <c r="I42" s="134">
        <f>'RAW by Ins Annex C p.2,3'!H29</f>
        <v>17099.747921720173</v>
      </c>
      <c r="J42" s="134">
        <f>'RAW by Ins Annex C p.2,3'!I29</f>
        <v>7885.0263510977684</v>
      </c>
      <c r="K42" s="134">
        <f>'RAW by Ins Annex C p.2,3'!J29</f>
        <v>7170.2800202929366</v>
      </c>
      <c r="L42" s="134">
        <f>'RAW by Ins Annex C p.2,3'!K29</f>
        <v>8013.6575971238572</v>
      </c>
      <c r="M42" s="134">
        <f>'RAW by Ins Annex C p.2,3'!L29</f>
        <v>15941.315547041362</v>
      </c>
      <c r="N42" s="134">
        <f>'RAW by Ins Annex C p.2,3'!M29</f>
        <v>11969.069574690064</v>
      </c>
      <c r="O42" s="134">
        <f>'RAW by Ins Annex C p.2,3'!N29</f>
        <v>4639.9994311658384</v>
      </c>
      <c r="P42" s="134">
        <f>'RAW by Ins Annex C p.2,3'!O29</f>
        <v>55321.534967110274</v>
      </c>
      <c r="Q42" s="134">
        <f>'RAW by Ins Annex C p.2,3'!P29</f>
        <v>57406.021056917074</v>
      </c>
      <c r="R42" s="161">
        <f t="shared" si="6"/>
        <v>100</v>
      </c>
      <c r="S42" s="161">
        <f t="shared" si="5"/>
        <v>100</v>
      </c>
      <c r="T42" s="134">
        <f>'RAW by Ins Annex C p.2,3'!Q29</f>
        <v>11326.566636105599</v>
      </c>
      <c r="U42" s="134">
        <f>'RAW by Ins Annex C p.2,3'!R29</f>
        <v>9242.0805462988501</v>
      </c>
      <c r="V42" s="196"/>
      <c r="W42" s="197"/>
      <c r="X42" s="197"/>
      <c r="Y42" s="197"/>
      <c r="Z42" s="197"/>
      <c r="AA42" s="197"/>
      <c r="AB42" s="238"/>
      <c r="AC42" s="238"/>
      <c r="AD42" s="238"/>
      <c r="AE42" s="238"/>
      <c r="AF42" s="238"/>
      <c r="AG42" s="238"/>
      <c r="AH42" s="238"/>
      <c r="AI42" s="238"/>
      <c r="AJ42" s="238"/>
      <c r="AK42" s="238"/>
      <c r="AL42" s="238"/>
      <c r="AM42" s="238"/>
      <c r="AN42" s="238"/>
      <c r="AO42" s="238"/>
    </row>
    <row r="43" spans="1:41" s="123" customFormat="1">
      <c r="W43" s="209"/>
      <c r="X43" s="209"/>
    </row>
    <row r="44" spans="1:41">
      <c r="A44" s="123"/>
      <c r="B44" s="333"/>
      <c r="C44" s="466" t="s">
        <v>103</v>
      </c>
      <c r="D44" s="466"/>
      <c r="E44" s="466"/>
      <c r="F44" s="466"/>
      <c r="G44" s="466"/>
      <c r="H44" s="466"/>
      <c r="I44" s="466"/>
      <c r="J44" s="466"/>
      <c r="K44" s="466"/>
      <c r="L44" s="466"/>
      <c r="M44" s="466"/>
      <c r="N44" s="466"/>
      <c r="O44" s="466"/>
      <c r="P44" s="466"/>
      <c r="Q44" s="466"/>
      <c r="R44" s="466"/>
      <c r="S44" s="466"/>
      <c r="T44" s="466"/>
      <c r="U44" s="467"/>
      <c r="W44" s="197"/>
      <c r="X44" s="197"/>
    </row>
    <row r="45" spans="1:41" ht="30" customHeight="1">
      <c r="A45" s="123"/>
      <c r="B45" s="334" t="s">
        <v>4</v>
      </c>
      <c r="C45" s="335"/>
      <c r="D45" s="551" t="s">
        <v>6</v>
      </c>
      <c r="E45" s="551"/>
      <c r="F45" s="551" t="s">
        <v>7</v>
      </c>
      <c r="G45" s="551"/>
      <c r="H45" s="551" t="s">
        <v>8</v>
      </c>
      <c r="I45" s="551"/>
      <c r="J45" s="551" t="s">
        <v>9</v>
      </c>
      <c r="K45" s="551"/>
      <c r="L45" s="551" t="s">
        <v>10</v>
      </c>
      <c r="M45" s="551"/>
      <c r="N45" s="551" t="s">
        <v>11</v>
      </c>
      <c r="O45" s="551"/>
      <c r="P45" s="525" t="s">
        <v>12</v>
      </c>
      <c r="Q45" s="526"/>
      <c r="R45" s="552" t="s">
        <v>130</v>
      </c>
      <c r="S45" s="553"/>
      <c r="T45" s="551" t="s">
        <v>13</v>
      </c>
      <c r="U45" s="551"/>
      <c r="W45" s="197"/>
      <c r="X45" s="125" t="s">
        <v>107</v>
      </c>
      <c r="Y45" s="362">
        <f ca="1">NOW()</f>
        <v>44383.44200451389</v>
      </c>
    </row>
    <row r="46" spans="1:41">
      <c r="A46" s="123"/>
      <c r="B46" s="283" t="s">
        <v>70</v>
      </c>
      <c r="C46" s="284"/>
      <c r="D46" s="438" t="s">
        <v>74</v>
      </c>
      <c r="E46" s="438" t="s">
        <v>75</v>
      </c>
      <c r="F46" s="438" t="s">
        <v>74</v>
      </c>
      <c r="G46" s="438" t="s">
        <v>75</v>
      </c>
      <c r="H46" s="438" t="s">
        <v>74</v>
      </c>
      <c r="I46" s="438" t="s">
        <v>75</v>
      </c>
      <c r="J46" s="438" t="s">
        <v>74</v>
      </c>
      <c r="K46" s="438" t="s">
        <v>75</v>
      </c>
      <c r="L46" s="438" t="s">
        <v>74</v>
      </c>
      <c r="M46" s="438" t="s">
        <v>75</v>
      </c>
      <c r="N46" s="438" t="s">
        <v>74</v>
      </c>
      <c r="O46" s="438" t="s">
        <v>75</v>
      </c>
      <c r="P46" s="290" t="s">
        <v>74</v>
      </c>
      <c r="Q46" s="290" t="s">
        <v>75</v>
      </c>
      <c r="R46" s="336" t="s">
        <v>74</v>
      </c>
      <c r="S46" s="336" t="s">
        <v>75</v>
      </c>
      <c r="T46" s="438" t="s">
        <v>74</v>
      </c>
      <c r="U46" s="438" t="s">
        <v>75</v>
      </c>
      <c r="W46" s="197"/>
      <c r="Y46" s="125" t="s">
        <v>108</v>
      </c>
    </row>
    <row r="47" spans="1:41">
      <c r="A47" s="123"/>
      <c r="B47" s="277"/>
      <c r="C47" s="278" t="s">
        <v>76</v>
      </c>
      <c r="D47" s="131">
        <f>'RAW by Ins Annex C p.2,3'!C35</f>
        <v>0</v>
      </c>
      <c r="E47" s="131">
        <f>'RAW by Ins Annex C p.2,3'!D35</f>
        <v>0</v>
      </c>
      <c r="F47" s="429">
        <f>'RAW by Ins Annex C p.2,3'!E35</f>
        <v>475.56895595424999</v>
      </c>
      <c r="G47" s="429">
        <f>'RAW by Ins Annex C p.2,3'!F35</f>
        <v>59.262756727439999</v>
      </c>
      <c r="H47" s="131">
        <f>'RAW by Ins Annex C p.2,3'!G35</f>
        <v>0</v>
      </c>
      <c r="I47" s="131">
        <f>'RAW by Ins Annex C p.2,3'!H35</f>
        <v>0</v>
      </c>
      <c r="J47" s="131">
        <f>'RAW by Ins Annex C p.2,3'!I35</f>
        <v>0</v>
      </c>
      <c r="K47" s="131">
        <f>'RAW by Ins Annex C p.2,3'!J35</f>
        <v>0</v>
      </c>
      <c r="L47" s="131">
        <f>'RAW by Ins Annex C p.2,3'!K35</f>
        <v>0</v>
      </c>
      <c r="M47" s="131">
        <f>'RAW by Ins Annex C p.2,3'!L35</f>
        <v>0</v>
      </c>
      <c r="N47" s="131">
        <f>'RAW by Ins Annex C p.2,3'!M35</f>
        <v>0</v>
      </c>
      <c r="O47" s="131">
        <f>'RAW by Ins Annex C p.2,3'!N35</f>
        <v>0</v>
      </c>
      <c r="P47" s="429">
        <f>'RAW by Ins Annex C p.2,3'!O35</f>
        <v>475.56895595424999</v>
      </c>
      <c r="Q47" s="429">
        <f>'RAW by Ins Annex C p.2,3'!P35</f>
        <v>59.262756727439999</v>
      </c>
      <c r="R47" s="338">
        <f>P47/P$55*100</f>
        <v>0.84052587548926128</v>
      </c>
      <c r="S47" s="338">
        <f>Q47/Q$55*100</f>
        <v>0.1013763858418128</v>
      </c>
      <c r="T47" s="429">
        <f>'RAW by Ins Annex C p.2,3'!Q35</f>
        <v>-355.91944876058005</v>
      </c>
      <c r="U47" s="429">
        <f>'RAW by Ins Annex C p.2,3'!R35</f>
        <v>60.386750466229998</v>
      </c>
      <c r="V47" s="196"/>
      <c r="W47" s="197"/>
      <c r="X47" s="197"/>
      <c r="Y47" s="197"/>
      <c r="Z47" s="197"/>
      <c r="AA47" s="197"/>
      <c r="AB47" s="238"/>
      <c r="AC47" s="238"/>
      <c r="AD47" s="238"/>
      <c r="AE47" s="238"/>
      <c r="AF47" s="238"/>
      <c r="AG47" s="238"/>
      <c r="AH47" s="238"/>
      <c r="AI47" s="238"/>
      <c r="AJ47" s="238"/>
      <c r="AK47" s="238"/>
      <c r="AL47" s="238"/>
      <c r="AM47" s="238"/>
      <c r="AN47" s="238"/>
      <c r="AO47" s="238"/>
    </row>
    <row r="48" spans="1:41">
      <c r="A48" s="123"/>
      <c r="B48" s="277"/>
      <c r="C48" s="278" t="s">
        <v>131</v>
      </c>
      <c r="D48" s="429">
        <f>'RAW by Ins Annex C p.2,3'!C36</f>
        <v>1820.5849887708148</v>
      </c>
      <c r="E48" s="131">
        <f>'RAW by Ins Annex C p.2,3'!D36</f>
        <v>0</v>
      </c>
      <c r="F48" s="429">
        <f>'RAW by Ins Annex C p.2,3'!E36</f>
        <v>776.49449761859</v>
      </c>
      <c r="G48" s="429">
        <f>'RAW by Ins Annex C p.2,3'!F36</f>
        <v>3890.2466998165805</v>
      </c>
      <c r="H48" s="429">
        <f>'RAW by Ins Annex C p.2,3'!G36</f>
        <v>3248.5751317100603</v>
      </c>
      <c r="I48" s="429">
        <f>'RAW by Ins Annex C p.2,3'!H36</f>
        <v>13923.169414630891</v>
      </c>
      <c r="J48" s="429">
        <f>'RAW by Ins Annex C p.2,3'!I36</f>
        <v>834.07513806463862</v>
      </c>
      <c r="K48" s="429">
        <f>'RAW by Ins Annex C p.2,3'!J36</f>
        <v>0.57322897670279993</v>
      </c>
      <c r="L48" s="429">
        <f>'RAW by Ins Annex C p.2,3'!K36</f>
        <v>4519.6574767646307</v>
      </c>
      <c r="M48" s="131">
        <f>'RAW by Ins Annex C p.2,3'!L36</f>
        <v>0</v>
      </c>
      <c r="N48" s="429">
        <f>'RAW by Ins Annex C p.2,3'!M36</f>
        <v>7760.9991314836325</v>
      </c>
      <c r="O48" s="131">
        <f>'RAW by Ins Annex C p.2,3'!N36</f>
        <v>0</v>
      </c>
      <c r="P48" s="429">
        <f>'RAW by Ins Annex C p.2,3'!O36</f>
        <v>18960.386364412367</v>
      </c>
      <c r="Q48" s="429">
        <f>'RAW by Ins Annex C p.2,3'!P36</f>
        <v>17813.989343424175</v>
      </c>
      <c r="R48" s="338">
        <f t="shared" ref="R48:R55" si="7">P48/P$55*100</f>
        <v>33.510798274426215</v>
      </c>
      <c r="S48" s="338">
        <f t="shared" ref="S48:S55" si="8">Q48/Q$55*100</f>
        <v>30.4730653244271</v>
      </c>
      <c r="T48" s="429">
        <f>'RAW by Ins Annex C p.2,3'!Q36</f>
        <v>360.13060118310187</v>
      </c>
      <c r="U48" s="429">
        <f>'RAW by Ins Annex C p.2,3'!R36</f>
        <v>1506.5276221712925</v>
      </c>
      <c r="V48" s="196"/>
      <c r="W48" s="197"/>
      <c r="X48" s="197"/>
      <c r="Y48" s="197"/>
      <c r="Z48" s="197"/>
      <c r="AA48" s="197"/>
      <c r="AB48" s="238"/>
      <c r="AC48" s="238"/>
      <c r="AD48" s="238"/>
      <c r="AE48" s="238"/>
      <c r="AF48" s="238"/>
      <c r="AG48" s="238"/>
      <c r="AH48" s="238"/>
      <c r="AI48" s="238"/>
      <c r="AJ48" s="238"/>
      <c r="AK48" s="238"/>
      <c r="AL48" s="238"/>
      <c r="AM48" s="238"/>
      <c r="AN48" s="238"/>
      <c r="AO48" s="238"/>
    </row>
    <row r="49" spans="1:41">
      <c r="A49" s="123"/>
      <c r="B49" s="277"/>
      <c r="C49" s="278" t="s">
        <v>78</v>
      </c>
      <c r="D49" s="429">
        <f>'RAW by Ins Annex C p.2,3'!C37</f>
        <v>1589.3842688197801</v>
      </c>
      <c r="E49" s="429">
        <f>'RAW by Ins Annex C p.2,3'!D37</f>
        <v>6994.1314615455185</v>
      </c>
      <c r="F49" s="429">
        <f>'RAW by Ins Annex C p.2,3'!E37</f>
        <v>2351.8750973425595</v>
      </c>
      <c r="G49" s="429">
        <f>'RAW by Ins Annex C p.2,3'!F37</f>
        <v>26.104385245030002</v>
      </c>
      <c r="H49" s="429">
        <f>'RAW by Ins Annex C p.2,3'!G37</f>
        <v>3790.3802254201296</v>
      </c>
      <c r="I49" s="429">
        <f>'RAW by Ins Annex C p.2,3'!H37</f>
        <v>986.11551755209155</v>
      </c>
      <c r="J49" s="429">
        <f>'RAW by Ins Annex C p.2,3'!I37</f>
        <v>2409.9224999239582</v>
      </c>
      <c r="K49" s="429">
        <f>'RAW by Ins Annex C p.2,3'!J37</f>
        <v>251.44786406548386</v>
      </c>
      <c r="L49" s="429">
        <f>'RAW by Ins Annex C p.2,3'!K37</f>
        <v>315.24321588030512</v>
      </c>
      <c r="M49" s="429">
        <f>'RAW by Ins Annex C p.2,3'!L37</f>
        <v>1147.4670062623939</v>
      </c>
      <c r="N49" s="429">
        <f>'RAW by Ins Annex C p.2,3'!M37</f>
        <v>431.57399737140884</v>
      </c>
      <c r="O49" s="128">
        <f>'RAW by Ins Annex C p.2,3'!N37</f>
        <v>5.7323352175000002E-2</v>
      </c>
      <c r="P49" s="429">
        <f>'RAW by Ins Annex C p.2,3'!O37</f>
        <v>10888.37930475814</v>
      </c>
      <c r="Q49" s="429">
        <f>'RAW by Ins Annex C p.2,3'!P37</f>
        <v>9405.3235580226938</v>
      </c>
      <c r="R49" s="338">
        <f t="shared" si="7"/>
        <v>19.244242991906763</v>
      </c>
      <c r="S49" s="338">
        <f t="shared" si="8"/>
        <v>16.088986787611223</v>
      </c>
      <c r="T49" s="429">
        <f>'RAW by Ins Annex C p.2,3'!Q37</f>
        <v>1652.8044309632221</v>
      </c>
      <c r="U49" s="429">
        <f>'RAW by Ins Annex C p.2,3'!R37</f>
        <v>3135.8601776986707</v>
      </c>
      <c r="V49" s="196"/>
      <c r="W49" s="197"/>
      <c r="X49" s="197"/>
      <c r="Y49" s="197"/>
      <c r="Z49" s="197"/>
      <c r="AA49" s="197"/>
      <c r="AB49" s="238"/>
      <c r="AC49" s="238"/>
      <c r="AD49" s="238"/>
      <c r="AE49" s="238"/>
      <c r="AF49" s="238"/>
      <c r="AG49" s="238"/>
      <c r="AH49" s="238"/>
      <c r="AI49" s="238"/>
      <c r="AJ49" s="238"/>
      <c r="AK49" s="238"/>
      <c r="AL49" s="238"/>
      <c r="AM49" s="238"/>
      <c r="AN49" s="238"/>
      <c r="AO49" s="238"/>
    </row>
    <row r="50" spans="1:41">
      <c r="A50" s="123"/>
      <c r="B50" s="277"/>
      <c r="C50" s="278" t="s">
        <v>79</v>
      </c>
      <c r="D50" s="429">
        <f>'RAW by Ins Annex C p.2,3'!C38</f>
        <v>590.22345079165007</v>
      </c>
      <c r="E50" s="429">
        <f>'RAW by Ins Annex C p.2,3'!D38</f>
        <v>1272.2887191346799</v>
      </c>
      <c r="F50" s="429">
        <f>'RAW by Ins Annex C p.2,3'!E38</f>
        <v>1340.8001017760898</v>
      </c>
      <c r="G50" s="429">
        <f>'RAW by Ins Annex C p.2,3'!F38</f>
        <v>302.17583912145005</v>
      </c>
      <c r="H50" s="429">
        <f>'RAW by Ins Annex C p.2,3'!G38</f>
        <v>11015.562553537298</v>
      </c>
      <c r="I50" s="429">
        <f>'RAW by Ins Annex C p.2,3'!H38</f>
        <v>816.26591062730506</v>
      </c>
      <c r="J50" s="429">
        <f>'RAW by Ins Annex C p.2,3'!I38</f>
        <v>987.80553317426097</v>
      </c>
      <c r="K50" s="429">
        <f>'RAW by Ins Annex C p.2,3'!J38</f>
        <v>1125.4060232571758</v>
      </c>
      <c r="L50" s="429">
        <f>'RAW by Ins Annex C p.2,3'!K38</f>
        <v>1704.5833749423039</v>
      </c>
      <c r="M50" s="429">
        <f>'RAW by Ins Annex C p.2,3'!L38</f>
        <v>8803.1745380313314</v>
      </c>
      <c r="N50" s="132">
        <f>'RAW by Ins Annex C p.2,3'!M38</f>
        <v>0</v>
      </c>
      <c r="O50" s="429">
        <f>'RAW by Ins Annex C p.2,3'!N38</f>
        <v>4075.6016703935043</v>
      </c>
      <c r="P50" s="429">
        <f>'RAW by Ins Annex C p.2,3'!O38</f>
        <v>15638.975014221603</v>
      </c>
      <c r="Q50" s="429">
        <f>'RAW by Ins Annex C p.2,3'!P38</f>
        <v>16394.912700565448</v>
      </c>
      <c r="R50" s="338">
        <f t="shared" si="7"/>
        <v>27.640498819371739</v>
      </c>
      <c r="S50" s="338">
        <f t="shared" si="8"/>
        <v>28.045556561255779</v>
      </c>
      <c r="T50" s="429">
        <f>'RAW by Ins Annex C p.2,3'!Q38</f>
        <v>4109.5462276274802</v>
      </c>
      <c r="U50" s="429">
        <f>'RAW by Ins Annex C p.2,3'!R38</f>
        <v>3353.6085412836342</v>
      </c>
      <c r="V50" s="196"/>
      <c r="W50" s="197"/>
      <c r="X50" s="197"/>
      <c r="Y50" s="197"/>
      <c r="Z50" s="197"/>
      <c r="AA50" s="197"/>
      <c r="AB50" s="238"/>
      <c r="AC50" s="238"/>
      <c r="AD50" s="238"/>
      <c r="AE50" s="238"/>
      <c r="AF50" s="238"/>
      <c r="AG50" s="238"/>
      <c r="AH50" s="238"/>
      <c r="AI50" s="238"/>
      <c r="AJ50" s="238"/>
      <c r="AK50" s="238"/>
      <c r="AL50" s="238"/>
      <c r="AM50" s="238"/>
      <c r="AN50" s="238"/>
      <c r="AO50" s="238"/>
    </row>
    <row r="51" spans="1:41" ht="45">
      <c r="A51" s="123"/>
      <c r="B51" s="277"/>
      <c r="C51" s="278" t="s">
        <v>80</v>
      </c>
      <c r="D51" s="429">
        <f>'RAW by Ins Annex C p.2,3'!C39</f>
        <v>3.1952398573828487</v>
      </c>
      <c r="E51" s="131">
        <f>'RAW by Ins Annex C p.2,3'!D39</f>
        <v>0</v>
      </c>
      <c r="F51" s="132">
        <f>'RAW by Ins Annex C p.2,3'!E39</f>
        <v>0</v>
      </c>
      <c r="G51" s="131">
        <f>'RAW by Ins Annex C p.2,3'!F39</f>
        <v>0</v>
      </c>
      <c r="H51" s="429">
        <f>'RAW by Ins Annex C p.2,3'!G39</f>
        <v>6.0372120341207625</v>
      </c>
      <c r="I51" s="131">
        <f>'RAW by Ins Annex C p.2,3'!H39</f>
        <v>0</v>
      </c>
      <c r="J51" s="429">
        <f>'RAW by Ins Annex C p.2,3'!I39</f>
        <v>256.5666976144866</v>
      </c>
      <c r="K51" s="429">
        <f>'RAW by Ins Annex C p.2,3'!J39</f>
        <v>1321.794269791744</v>
      </c>
      <c r="L51" s="429">
        <f>'RAW by Ins Annex C p.2,3'!K39</f>
        <v>56.368852460526561</v>
      </c>
      <c r="M51" s="131">
        <f>'RAW by Ins Annex C p.2,3'!L39</f>
        <v>0</v>
      </c>
      <c r="N51" s="429">
        <f>'RAW by Ins Annex C p.2,3'!M39</f>
        <v>1018.2239718897243</v>
      </c>
      <c r="O51" s="131">
        <f>'RAW by Ins Annex C p.2,3'!N39</f>
        <v>0</v>
      </c>
      <c r="P51" s="429">
        <f>'RAW by Ins Annex C p.2,3'!O39</f>
        <v>1340.3919738562411</v>
      </c>
      <c r="Q51" s="429">
        <f>'RAW by Ins Annex C p.2,3'!P39</f>
        <v>1321.794269791744</v>
      </c>
      <c r="R51" s="338">
        <f t="shared" si="7"/>
        <v>2.3690237203638644</v>
      </c>
      <c r="S51" s="338">
        <f>Q51/Q$55*100</f>
        <v>2.2610950502047875</v>
      </c>
      <c r="T51" s="429">
        <f>'RAW by Ins Annex C p.2,3'!Q39</f>
        <v>17.031074834303617</v>
      </c>
      <c r="U51" s="429">
        <f>'RAW by Ins Annex C p.2,3'!R39</f>
        <v>35.628778898800874</v>
      </c>
      <c r="V51" s="196"/>
      <c r="W51" s="197"/>
      <c r="X51" s="197"/>
      <c r="Y51" s="197"/>
      <c r="Z51" s="197"/>
      <c r="AA51" s="197"/>
      <c r="AB51" s="238"/>
      <c r="AC51" s="238"/>
      <c r="AD51" s="238"/>
      <c r="AE51" s="238"/>
      <c r="AF51" s="238"/>
      <c r="AG51" s="238"/>
      <c r="AH51" s="238"/>
      <c r="AI51" s="238"/>
      <c r="AJ51" s="238"/>
      <c r="AK51" s="238"/>
      <c r="AL51" s="238"/>
      <c r="AM51" s="238"/>
      <c r="AN51" s="238"/>
      <c r="AO51" s="238"/>
    </row>
    <row r="52" spans="1:41" ht="30">
      <c r="A52" s="123"/>
      <c r="B52" s="277"/>
      <c r="C52" s="278" t="s">
        <v>81</v>
      </c>
      <c r="D52" s="429">
        <f>'RAW by Ins Annex C p.2,3'!C40</f>
        <v>95.790777708000007</v>
      </c>
      <c r="E52" s="132">
        <f>'RAW by Ins Annex C p.2,3'!D40</f>
        <v>0</v>
      </c>
      <c r="F52" s="429">
        <f>'RAW by Ins Annex C p.2,3'!E40</f>
        <v>44.99189692145</v>
      </c>
      <c r="G52" s="429">
        <f>'RAW by Ins Annex C p.2,3'!F40</f>
        <v>50</v>
      </c>
      <c r="H52" s="429">
        <f>'RAW by Ins Annex C p.2,3'!G40</f>
        <v>353.89048857091382</v>
      </c>
      <c r="I52" s="429">
        <f>'RAW by Ins Annex C p.2,3'!H40</f>
        <v>1432.2640016912303</v>
      </c>
      <c r="J52" s="429">
        <f>'RAW by Ins Annex C p.2,3'!I40</f>
        <v>3177.6876720893538</v>
      </c>
      <c r="K52" s="429">
        <f>'RAW by Ins Annex C p.2,3'!J40</f>
        <v>4247.6368681832118</v>
      </c>
      <c r="L52" s="429">
        <f>'RAW by Ins Annex C p.2,3'!K40</f>
        <v>1561.4776620395364</v>
      </c>
      <c r="M52" s="429">
        <f>'RAW by Ins Annex C p.2,3'!L40</f>
        <v>5889.3429585634549</v>
      </c>
      <c r="N52" s="429">
        <f>'RAW by Ins Annex C p.2,3'!M40</f>
        <v>2376.7375867575684</v>
      </c>
      <c r="O52" s="131">
        <f>'RAW by Ins Annex C p.2,3'!N40</f>
        <v>0</v>
      </c>
      <c r="P52" s="429">
        <f>'RAW by Ins Annex C p.2,3'!O40</f>
        <v>7610.5760840868224</v>
      </c>
      <c r="Q52" s="429">
        <f>'RAW by Ins Annex C p.2,3'!P40</f>
        <v>11619.243828437897</v>
      </c>
      <c r="R52" s="338">
        <f t="shared" si="7"/>
        <v>13.451017031208604</v>
      </c>
      <c r="S52" s="338">
        <f t="shared" si="8"/>
        <v>19.876175368609207</v>
      </c>
      <c r="T52" s="429">
        <f>'RAW by Ins Annex C p.2,3'!Q40</f>
        <v>5389.8160808877365</v>
      </c>
      <c r="U52" s="429">
        <f>'RAW by Ins Annex C p.2,3'!R40</f>
        <v>1381.148336536663</v>
      </c>
      <c r="V52" s="196"/>
      <c r="W52" s="197"/>
      <c r="X52" s="197"/>
      <c r="Y52" s="197"/>
      <c r="Z52" s="197"/>
      <c r="AA52" s="197"/>
      <c r="AB52" s="238"/>
      <c r="AC52" s="238"/>
      <c r="AD52" s="238"/>
      <c r="AE52" s="238"/>
      <c r="AF52" s="238"/>
      <c r="AG52" s="238"/>
      <c r="AH52" s="238"/>
      <c r="AI52" s="238"/>
      <c r="AJ52" s="238"/>
      <c r="AK52" s="238"/>
      <c r="AL52" s="238"/>
      <c r="AM52" s="238"/>
      <c r="AN52" s="238"/>
      <c r="AO52" s="238"/>
    </row>
    <row r="53" spans="1:41">
      <c r="A53" s="123"/>
      <c r="B53" s="277"/>
      <c r="C53" s="278" t="s">
        <v>82</v>
      </c>
      <c r="D53" s="429">
        <f>'RAW by Ins Annex C p.2,3'!C41</f>
        <v>7.7939362783749994E-2</v>
      </c>
      <c r="E53" s="429">
        <f>'RAW by Ins Annex C p.2,3'!D41</f>
        <v>5.8247155275449991</v>
      </c>
      <c r="F53" s="429">
        <f>'RAW by Ins Annex C p.2,3'!E41</f>
        <v>6.6080076000000001E-4</v>
      </c>
      <c r="G53" s="132">
        <f>'RAW by Ins Annex C p.2,3'!F41</f>
        <v>4.6067821949999997E-2</v>
      </c>
      <c r="H53" s="429">
        <f>'RAW by Ins Annex C p.2,3'!G41</f>
        <v>45.723100929048002</v>
      </c>
      <c r="I53" s="429">
        <f>'RAW by Ins Annex C p.2,3'!H41</f>
        <v>42.206783150588208</v>
      </c>
      <c r="J53" s="429">
        <f>'RAW by Ins Annex C p.2,3'!I41</f>
        <v>1.0415996714242535</v>
      </c>
      <c r="K53" s="429">
        <f>'RAW by Ins Annex C p.2,3'!J41</f>
        <v>3.0024695030922968</v>
      </c>
      <c r="L53" s="429">
        <f>'RAW by Ins Annex C p.2,3'!K41</f>
        <v>17.030120925559547</v>
      </c>
      <c r="M53" s="429">
        <f>'RAW by Ins Annex C p.2,3'!L41</f>
        <v>17.043854050673502</v>
      </c>
      <c r="N53" s="429">
        <f>'RAW by Ins Annex C p.2,3'!M41</f>
        <v>8.2018872858849985</v>
      </c>
      <c r="O53" s="429">
        <f>'RAW by Ins Annex C p.2,3'!N41</f>
        <v>5.1061573293399984</v>
      </c>
      <c r="P53" s="429">
        <f>'RAW by Ins Annex C p.2,3'!O41</f>
        <v>72.075308975460544</v>
      </c>
      <c r="Q53" s="429">
        <f>'RAW by Ins Annex C p.2,3'!P41</f>
        <v>73.230047383189003</v>
      </c>
      <c r="R53" s="338">
        <f t="shared" si="7"/>
        <v>0.12738670474442393</v>
      </c>
      <c r="S53" s="338">
        <f t="shared" si="8"/>
        <v>0.12526919010662588</v>
      </c>
      <c r="T53" s="429">
        <f>'RAW by Ins Annex C p.2,3'!Q41</f>
        <v>22.983060319901249</v>
      </c>
      <c r="U53" s="429">
        <f>'RAW by Ins Annex C p.2,3'!R41</f>
        <v>21.828321912172804</v>
      </c>
      <c r="V53" s="196"/>
      <c r="W53" s="197"/>
      <c r="X53" s="197"/>
      <c r="Y53" s="197"/>
      <c r="Z53" s="197"/>
      <c r="AA53" s="197"/>
      <c r="AB53" s="238"/>
      <c r="AC53" s="238"/>
      <c r="AD53" s="238"/>
      <c r="AE53" s="238"/>
      <c r="AF53" s="238"/>
      <c r="AG53" s="238"/>
      <c r="AH53" s="238"/>
      <c r="AI53" s="238"/>
      <c r="AJ53" s="238"/>
      <c r="AK53" s="238"/>
      <c r="AL53" s="238"/>
      <c r="AM53" s="238"/>
      <c r="AN53" s="238"/>
      <c r="AO53" s="238"/>
    </row>
    <row r="54" spans="1:41">
      <c r="A54" s="123"/>
      <c r="B54" s="277"/>
      <c r="C54" s="278" t="s">
        <v>83</v>
      </c>
      <c r="D54" s="429">
        <f>'RAW by Ins Annex C p.2,3'!C42</f>
        <v>78.098645172042126</v>
      </c>
      <c r="E54" s="429">
        <f>'RAW by Ins Annex C p.2,3'!D42</f>
        <v>29.203810109708883</v>
      </c>
      <c r="F54" s="429">
        <f>'RAW by Ins Annex C p.2,3'!E42</f>
        <v>38.062061545260001</v>
      </c>
      <c r="G54" s="429">
        <f>'RAW by Ins Annex C p.2,3'!F42</f>
        <v>29.005216391260003</v>
      </c>
      <c r="H54" s="429">
        <f>'RAW by Ins Annex C p.2,3'!G42</f>
        <v>403.94724963216487</v>
      </c>
      <c r="I54" s="429">
        <f>'RAW by Ins Annex C p.2,3'!H42</f>
        <v>533.41740675379526</v>
      </c>
      <c r="J54" s="429">
        <f>'RAW by Ins Annex C p.2,3'!I42</f>
        <v>357.15972765359265</v>
      </c>
      <c r="K54" s="429">
        <f>'RAW by Ins Annex C p.2,3'!J42</f>
        <v>326.62865282087648</v>
      </c>
      <c r="L54" s="429">
        <f>'RAW by Ins Annex C p.2,3'!K42</f>
        <v>70.433779225844617</v>
      </c>
      <c r="M54" s="429">
        <f>'RAW by Ins Annex C p.2,3'!L42</f>
        <v>143.68313714600697</v>
      </c>
      <c r="N54" s="429">
        <f>'RAW by Ins Annex C p.2,3'!M42</f>
        <v>645.87600289367015</v>
      </c>
      <c r="O54" s="429">
        <f>'RAW by Ins Annex C p.2,3'!N42</f>
        <v>708.45234023828436</v>
      </c>
      <c r="P54" s="429">
        <f>'RAW by Ins Annex C p.2,3'!O42</f>
        <v>1593.5774661225746</v>
      </c>
      <c r="Q54" s="429">
        <f>'RAW by Ins Annex C p.2,3'!P42</f>
        <v>1770.3905634599319</v>
      </c>
      <c r="R54" s="338">
        <f t="shared" si="7"/>
        <v>2.8165065824891458</v>
      </c>
      <c r="S54" s="338">
        <f t="shared" si="8"/>
        <v>3.028475331943461</v>
      </c>
      <c r="T54" s="429">
        <f>'RAW by Ins Annex C p.2,3'!Q42</f>
        <v>234.34892969179134</v>
      </c>
      <c r="U54" s="429">
        <f>'RAW by Ins Annex C p.2,3'!R42</f>
        <v>57.5358323544339</v>
      </c>
      <c r="V54" s="196"/>
      <c r="W54" s="197"/>
      <c r="X54" s="197"/>
      <c r="Y54" s="197"/>
      <c r="Z54" s="197"/>
      <c r="AA54" s="197"/>
      <c r="AB54" s="238"/>
      <c r="AC54" s="238"/>
      <c r="AD54" s="238"/>
      <c r="AE54" s="238"/>
      <c r="AF54" s="238"/>
      <c r="AG54" s="238"/>
      <c r="AH54" s="238"/>
      <c r="AI54" s="238"/>
      <c r="AJ54" s="238"/>
      <c r="AK54" s="238"/>
      <c r="AL54" s="238"/>
      <c r="AM54" s="238"/>
      <c r="AN54" s="238"/>
      <c r="AO54" s="238"/>
    </row>
    <row r="55" spans="1:41">
      <c r="A55" s="123"/>
      <c r="B55" s="277"/>
      <c r="C55" s="279" t="s">
        <v>16</v>
      </c>
      <c r="D55" s="134">
        <f>'RAW by Ins Annex C p.2,3'!C43</f>
        <v>4177.3553104824541</v>
      </c>
      <c r="E55" s="134">
        <f>'RAW by Ins Annex C p.2,3'!D43</f>
        <v>8301.4487063174511</v>
      </c>
      <c r="F55" s="134">
        <f>'RAW by Ins Annex C p.2,3'!E43</f>
        <v>5027.7932719589589</v>
      </c>
      <c r="G55" s="134">
        <f>'RAW by Ins Annex C p.2,3'!F43</f>
        <v>4356.8409651237098</v>
      </c>
      <c r="H55" s="134">
        <f>'RAW by Ins Annex C p.2,3'!G43</f>
        <v>18864.115961833733</v>
      </c>
      <c r="I55" s="134">
        <f>'RAW by Ins Annex C p.2,3'!H43</f>
        <v>17733.439034405903</v>
      </c>
      <c r="J55" s="134">
        <f>'RAW by Ins Annex C p.2,3'!I43</f>
        <v>8024.2588681917141</v>
      </c>
      <c r="K55" s="134">
        <f>'RAW by Ins Annex C p.2,3'!J43</f>
        <v>7276.4893765982861</v>
      </c>
      <c r="L55" s="134">
        <f>'RAW by Ins Annex C p.2,3'!K43</f>
        <v>8244.7944822387053</v>
      </c>
      <c r="M55" s="134">
        <f>'RAW by Ins Annex C p.2,3'!L43</f>
        <v>16000.711494053863</v>
      </c>
      <c r="N55" s="134">
        <f>'RAW by Ins Annex C p.2,3'!M43</f>
        <v>12241.612577681888</v>
      </c>
      <c r="O55" s="134">
        <f>'RAW by Ins Annex C p.2,3'!N43</f>
        <v>4789.2174913133031</v>
      </c>
      <c r="P55" s="134">
        <f>'RAW by Ins Annex C p.2,3'!O43</f>
        <v>56579.930472387452</v>
      </c>
      <c r="Q55" s="134">
        <f>'RAW by Ins Annex C p.2,3'!P43</f>
        <v>58458.147067812519</v>
      </c>
      <c r="R55" s="161">
        <f t="shared" si="7"/>
        <v>100</v>
      </c>
      <c r="S55" s="161">
        <f t="shared" si="8"/>
        <v>100</v>
      </c>
      <c r="T55" s="134">
        <f>'RAW by Ins Annex C p.2,3'!Q43</f>
        <v>11430.740956746959</v>
      </c>
      <c r="U55" s="134">
        <f>'RAW by Ins Annex C p.2,3'!R43</f>
        <v>9552.5243613218991</v>
      </c>
      <c r="V55" s="196"/>
      <c r="W55" s="197"/>
      <c r="X55" s="197"/>
      <c r="Y55" s="197"/>
      <c r="Z55" s="197"/>
      <c r="AA55" s="197"/>
      <c r="AB55" s="238"/>
      <c r="AC55" s="238"/>
      <c r="AD55" s="238"/>
      <c r="AE55" s="238"/>
      <c r="AF55" s="238"/>
      <c r="AG55" s="238"/>
      <c r="AH55" s="238"/>
      <c r="AI55" s="238"/>
      <c r="AJ55" s="238"/>
      <c r="AK55" s="238"/>
      <c r="AL55" s="238"/>
      <c r="AM55" s="238"/>
      <c r="AN55" s="238"/>
      <c r="AO55" s="238"/>
    </row>
    <row r="56" spans="1:41" s="123" customFormat="1">
      <c r="C56" s="339"/>
      <c r="D56" s="215"/>
      <c r="E56" s="215"/>
      <c r="F56" s="215"/>
      <c r="G56" s="215"/>
      <c r="H56" s="215"/>
      <c r="I56" s="215"/>
      <c r="J56" s="215"/>
      <c r="K56" s="215"/>
      <c r="L56" s="215"/>
      <c r="M56" s="215"/>
      <c r="N56" s="215"/>
      <c r="O56" s="215"/>
      <c r="P56" s="340"/>
      <c r="Q56" s="340"/>
      <c r="R56" s="340"/>
      <c r="S56" s="340"/>
      <c r="T56" s="215"/>
      <c r="U56" s="215"/>
      <c r="W56" s="210"/>
      <c r="X56" s="210"/>
    </row>
    <row r="57" spans="1:41">
      <c r="A57" s="123"/>
      <c r="B57" s="333"/>
      <c r="C57" s="466" t="s">
        <v>14</v>
      </c>
      <c r="D57" s="466"/>
      <c r="E57" s="466"/>
      <c r="F57" s="466"/>
      <c r="G57" s="466"/>
      <c r="H57" s="466"/>
      <c r="I57" s="466"/>
      <c r="J57" s="466"/>
      <c r="K57" s="466"/>
      <c r="L57" s="466"/>
      <c r="M57" s="466"/>
      <c r="N57" s="466"/>
      <c r="O57" s="466"/>
      <c r="P57" s="466"/>
      <c r="Q57" s="466"/>
      <c r="R57" s="466"/>
      <c r="S57" s="466"/>
      <c r="T57" s="466"/>
      <c r="U57" s="467"/>
      <c r="W57" s="197"/>
      <c r="X57" s="197"/>
    </row>
    <row r="58" spans="1:41" ht="30" customHeight="1">
      <c r="A58" s="123"/>
      <c r="B58" s="334" t="s">
        <v>4</v>
      </c>
      <c r="C58" s="335"/>
      <c r="D58" s="551" t="s">
        <v>6</v>
      </c>
      <c r="E58" s="551"/>
      <c r="F58" s="551" t="s">
        <v>7</v>
      </c>
      <c r="G58" s="551"/>
      <c r="H58" s="551" t="s">
        <v>8</v>
      </c>
      <c r="I58" s="551"/>
      <c r="J58" s="551" t="s">
        <v>9</v>
      </c>
      <c r="K58" s="551"/>
      <c r="L58" s="551" t="s">
        <v>10</v>
      </c>
      <c r="M58" s="551"/>
      <c r="N58" s="551" t="s">
        <v>11</v>
      </c>
      <c r="O58" s="551"/>
      <c r="P58" s="525" t="s">
        <v>12</v>
      </c>
      <c r="Q58" s="526"/>
      <c r="R58" s="552" t="s">
        <v>130</v>
      </c>
      <c r="S58" s="553"/>
      <c r="T58" s="551" t="s">
        <v>13</v>
      </c>
      <c r="U58" s="551"/>
      <c r="W58" s="197"/>
      <c r="X58" s="125" t="s">
        <v>107</v>
      </c>
      <c r="Y58" s="362">
        <f ca="1">NOW()</f>
        <v>44383.44200451389</v>
      </c>
    </row>
    <row r="59" spans="1:41">
      <c r="A59" s="123"/>
      <c r="B59" s="283" t="s">
        <v>70</v>
      </c>
      <c r="C59" s="284"/>
      <c r="D59" s="438" t="s">
        <v>74</v>
      </c>
      <c r="E59" s="438" t="s">
        <v>75</v>
      </c>
      <c r="F59" s="438" t="s">
        <v>74</v>
      </c>
      <c r="G59" s="438" t="s">
        <v>75</v>
      </c>
      <c r="H59" s="438" t="s">
        <v>74</v>
      </c>
      <c r="I59" s="438" t="s">
        <v>75</v>
      </c>
      <c r="J59" s="438" t="s">
        <v>74</v>
      </c>
      <c r="K59" s="438" t="s">
        <v>75</v>
      </c>
      <c r="L59" s="438" t="s">
        <v>74</v>
      </c>
      <c r="M59" s="438" t="s">
        <v>75</v>
      </c>
      <c r="N59" s="438" t="s">
        <v>74</v>
      </c>
      <c r="O59" s="438" t="s">
        <v>75</v>
      </c>
      <c r="P59" s="290" t="s">
        <v>74</v>
      </c>
      <c r="Q59" s="290" t="s">
        <v>75</v>
      </c>
      <c r="R59" s="336" t="s">
        <v>74</v>
      </c>
      <c r="S59" s="336" t="s">
        <v>75</v>
      </c>
      <c r="T59" s="438" t="s">
        <v>74</v>
      </c>
      <c r="U59" s="438" t="s">
        <v>75</v>
      </c>
      <c r="W59" s="197"/>
      <c r="Y59" s="125" t="s">
        <v>108</v>
      </c>
    </row>
    <row r="60" spans="1:41">
      <c r="A60" s="123"/>
      <c r="B60" s="277"/>
      <c r="C60" s="278" t="s">
        <v>76</v>
      </c>
      <c r="D60" s="131">
        <f>'RAW by Ins Annex C p.2,3'!C49</f>
        <v>0</v>
      </c>
      <c r="E60" s="131">
        <f>'RAW by Ins Annex C p.2,3'!D49</f>
        <v>0</v>
      </c>
      <c r="F60" s="429">
        <f>'RAW by Ins Annex C p.2,3'!E49</f>
        <v>467.3453169384901</v>
      </c>
      <c r="G60" s="429">
        <f>'RAW by Ins Annex C p.2,3'!F49</f>
        <v>58.943994867630003</v>
      </c>
      <c r="H60" s="131">
        <f>'RAW by Ins Annex C p.2,3'!G49</f>
        <v>0</v>
      </c>
      <c r="I60" s="131">
        <f>'RAW by Ins Annex C p.2,3'!H49</f>
        <v>0</v>
      </c>
      <c r="J60" s="131">
        <f>'RAW by Ins Annex C p.2,3'!I49</f>
        <v>0</v>
      </c>
      <c r="K60" s="131">
        <f>'RAW by Ins Annex C p.2,3'!J49</f>
        <v>0</v>
      </c>
      <c r="L60" s="131">
        <f>'RAW by Ins Annex C p.2,3'!K49</f>
        <v>0</v>
      </c>
      <c r="M60" s="131">
        <f>'RAW by Ins Annex C p.2,3'!L49</f>
        <v>0</v>
      </c>
      <c r="N60" s="131">
        <f>'RAW by Ins Annex C p.2,3'!M49</f>
        <v>0</v>
      </c>
      <c r="O60" s="131">
        <f>'RAW by Ins Annex C p.2,3'!N49</f>
        <v>0</v>
      </c>
      <c r="P60" s="429">
        <f>'RAW by Ins Annex C p.2,3'!O49</f>
        <v>467.3453169384901</v>
      </c>
      <c r="Q60" s="429">
        <f>'RAW by Ins Annex C p.2,3'!P49</f>
        <v>58.943994867630003</v>
      </c>
      <c r="R60" s="338">
        <f>P60/P$68*100</f>
        <v>0.8030646986340304</v>
      </c>
      <c r="S60" s="338">
        <f>Q60/Q$68*100</f>
        <v>9.8000453632580892E-2</v>
      </c>
      <c r="T60" s="429">
        <f>'RAW by Ins Annex C p.2,3'!Q49</f>
        <v>-348.27844751489005</v>
      </c>
      <c r="U60" s="429">
        <f>'RAW by Ins Annex C p.2,3'!R49</f>
        <v>60.122874555969993</v>
      </c>
      <c r="V60" s="196"/>
      <c r="W60" s="197"/>
      <c r="X60" s="197"/>
      <c r="Y60" s="197"/>
      <c r="Z60" s="197"/>
      <c r="AA60" s="197"/>
      <c r="AB60" s="238"/>
      <c r="AC60" s="238"/>
      <c r="AD60" s="238"/>
      <c r="AE60" s="238"/>
      <c r="AF60" s="238"/>
      <c r="AG60" s="238"/>
      <c r="AH60" s="238"/>
      <c r="AI60" s="238"/>
      <c r="AJ60" s="238"/>
      <c r="AK60" s="238"/>
      <c r="AL60" s="238"/>
      <c r="AM60" s="238"/>
      <c r="AN60" s="238"/>
      <c r="AO60" s="238"/>
    </row>
    <row r="61" spans="1:41">
      <c r="A61" s="123"/>
      <c r="B61" s="277"/>
      <c r="C61" s="278" t="s">
        <v>131</v>
      </c>
      <c r="D61" s="429">
        <f>'RAW by Ins Annex C p.2,3'!C50</f>
        <v>1340.9349231757374</v>
      </c>
      <c r="E61" s="131">
        <f>'RAW by Ins Annex C p.2,3'!D50</f>
        <v>0</v>
      </c>
      <c r="F61" s="429">
        <f>'RAW by Ins Annex C p.2,3'!E50</f>
        <v>462.45530260014993</v>
      </c>
      <c r="G61" s="429">
        <f>'RAW by Ins Annex C p.2,3'!F50</f>
        <v>3957.3550023694906</v>
      </c>
      <c r="H61" s="429">
        <f>'RAW by Ins Annex C p.2,3'!G50</f>
        <v>3472.7552576852263</v>
      </c>
      <c r="I61" s="429">
        <f>'RAW by Ins Annex C p.2,3'!H50</f>
        <v>14409.210950454975</v>
      </c>
      <c r="J61" s="429">
        <f>'RAW by Ins Annex C p.2,3'!I50</f>
        <v>955.76479659574932</v>
      </c>
      <c r="K61" s="429">
        <f>'RAW by Ins Annex C p.2,3'!J50</f>
        <v>0.75441278164932013</v>
      </c>
      <c r="L61" s="429">
        <f>'RAW by Ins Annex C p.2,3'!K50</f>
        <v>4765.5498474096485</v>
      </c>
      <c r="M61" s="131">
        <f>'RAW by Ins Annex C p.2,3'!L50</f>
        <v>0</v>
      </c>
      <c r="N61" s="429">
        <f>'RAW by Ins Annex C p.2,3'!M50</f>
        <v>8253.9418761665402</v>
      </c>
      <c r="O61" s="131">
        <f>'RAW by Ins Annex C p.2,3'!N50</f>
        <v>0</v>
      </c>
      <c r="P61" s="429">
        <f>'RAW by Ins Annex C p.2,3'!O50</f>
        <v>19251.402003633051</v>
      </c>
      <c r="Q61" s="429">
        <f>'RAW by Ins Annex C p.2,3'!P50</f>
        <v>18367.320365606116</v>
      </c>
      <c r="R61" s="338">
        <f t="shared" ref="R61:S67" si="9">P61/P$68*100</f>
        <v>33.080723798854152</v>
      </c>
      <c r="S61" s="338">
        <f t="shared" si="9"/>
        <v>30.537559116693696</v>
      </c>
      <c r="T61" s="429">
        <f>'RAW by Ins Annex C p.2,3'!Q50</f>
        <v>345.13275009324184</v>
      </c>
      <c r="U61" s="429">
        <f>'RAW by Ins Annex C p.2,3'!R50</f>
        <v>1229.2143881201794</v>
      </c>
      <c r="V61" s="196"/>
      <c r="W61" s="197"/>
      <c r="X61" s="197"/>
      <c r="Y61" s="197"/>
      <c r="Z61" s="197"/>
      <c r="AA61" s="197"/>
      <c r="AB61" s="238"/>
      <c r="AC61" s="238"/>
      <c r="AD61" s="238"/>
      <c r="AE61" s="238"/>
      <c r="AF61" s="238"/>
      <c r="AG61" s="238"/>
      <c r="AH61" s="238"/>
      <c r="AI61" s="238"/>
      <c r="AJ61" s="238"/>
      <c r="AK61" s="238"/>
      <c r="AL61" s="238"/>
      <c r="AM61" s="238"/>
      <c r="AN61" s="238"/>
      <c r="AO61" s="238"/>
    </row>
    <row r="62" spans="1:41">
      <c r="A62" s="123"/>
      <c r="B62" s="277"/>
      <c r="C62" s="278" t="s">
        <v>78</v>
      </c>
      <c r="D62" s="429">
        <f>'RAW by Ins Annex C p.2,3'!C51</f>
        <v>1623.66679716575</v>
      </c>
      <c r="E62" s="429">
        <f>'RAW by Ins Annex C p.2,3'!D51</f>
        <v>7006.7797300927805</v>
      </c>
      <c r="F62" s="429">
        <f>'RAW by Ins Annex C p.2,3'!E51</f>
        <v>2213.2863018081202</v>
      </c>
      <c r="G62" s="429">
        <f>'RAW by Ins Annex C p.2,3'!F51</f>
        <v>25.066763893609998</v>
      </c>
      <c r="H62" s="429">
        <f>'RAW by Ins Annex C p.2,3'!G51</f>
        <v>3756.3503571622828</v>
      </c>
      <c r="I62" s="429">
        <f>'RAW by Ins Annex C p.2,3'!H51</f>
        <v>1055.9267057336626</v>
      </c>
      <c r="J62" s="429">
        <f>'RAW by Ins Annex C p.2,3'!I51</f>
        <v>2564.3072166696807</v>
      </c>
      <c r="K62" s="429">
        <f>'RAW by Ins Annex C p.2,3'!J51</f>
        <v>243.04252695032793</v>
      </c>
      <c r="L62" s="429">
        <f>'RAW by Ins Annex C p.2,3'!K51</f>
        <v>322.88921379824973</v>
      </c>
      <c r="M62" s="429">
        <f>'RAW by Ins Annex C p.2,3'!L51</f>
        <v>1477.995676092451</v>
      </c>
      <c r="N62" s="429">
        <f>'RAW by Ins Annex C p.2,3'!M51</f>
        <v>627.55852564603981</v>
      </c>
      <c r="O62" s="128">
        <f>'RAW by Ins Annex C p.2,3'!N51</f>
        <v>3.8699801600000007E-2</v>
      </c>
      <c r="P62" s="429">
        <f>'RAW by Ins Annex C p.2,3'!O51</f>
        <v>11108.058412250122</v>
      </c>
      <c r="Q62" s="429">
        <f>'RAW by Ins Annex C p.2,3'!P51</f>
        <v>9808.8501025644327</v>
      </c>
      <c r="R62" s="338">
        <f t="shared" si="9"/>
        <v>19.087576697418633</v>
      </c>
      <c r="S62" s="338">
        <f t="shared" si="9"/>
        <v>16.30822209834982</v>
      </c>
      <c r="T62" s="429">
        <f>'RAW by Ins Annex C p.2,3'!Q51</f>
        <v>1653.1239661026639</v>
      </c>
      <c r="U62" s="429">
        <f>'RAW by Ins Annex C p.2,3'!R51</f>
        <v>2952.3322757883552</v>
      </c>
      <c r="V62" s="196"/>
      <c r="W62" s="197"/>
      <c r="X62" s="197"/>
      <c r="Y62" s="197"/>
      <c r="Z62" s="197"/>
      <c r="AA62" s="197"/>
      <c r="AB62" s="238"/>
      <c r="AC62" s="238"/>
      <c r="AD62" s="238"/>
      <c r="AE62" s="238"/>
      <c r="AF62" s="238"/>
      <c r="AG62" s="238"/>
      <c r="AH62" s="238"/>
      <c r="AI62" s="238"/>
      <c r="AJ62" s="238"/>
      <c r="AK62" s="238"/>
      <c r="AL62" s="238"/>
      <c r="AM62" s="238"/>
      <c r="AN62" s="238"/>
      <c r="AO62" s="238"/>
    </row>
    <row r="63" spans="1:41">
      <c r="A63" s="123"/>
      <c r="B63" s="277"/>
      <c r="C63" s="278" t="s">
        <v>79</v>
      </c>
      <c r="D63" s="429">
        <f>'RAW by Ins Annex C p.2,3'!C52</f>
        <v>638.76825026337997</v>
      </c>
      <c r="E63" s="429">
        <f>'RAW by Ins Annex C p.2,3'!D52</f>
        <v>1263.1173377904513</v>
      </c>
      <c r="F63" s="429">
        <f>'RAW by Ins Annex C p.2,3'!E52</f>
        <v>1782.9621684573428</v>
      </c>
      <c r="G63" s="429">
        <f>'RAW by Ins Annex C p.2,3'!F52</f>
        <v>305.12708327230996</v>
      </c>
      <c r="H63" s="429">
        <f>'RAW by Ins Annex C p.2,3'!G52</f>
        <v>11430.319543367497</v>
      </c>
      <c r="I63" s="429">
        <f>'RAW by Ins Annex C p.2,3'!H52</f>
        <v>798.06963517359304</v>
      </c>
      <c r="J63" s="429">
        <f>'RAW by Ins Annex C p.2,3'!I52</f>
        <v>1027.9002338085811</v>
      </c>
      <c r="K63" s="429">
        <f>'RAW by Ins Annex C p.2,3'!J52</f>
        <v>1185.1246593359028</v>
      </c>
      <c r="L63" s="429">
        <f>'RAW by Ins Annex C p.2,3'!K52</f>
        <v>1681.0838469908672</v>
      </c>
      <c r="M63" s="429">
        <f>'RAW by Ins Annex C p.2,3'!L52</f>
        <v>9099.0907256166302</v>
      </c>
      <c r="N63" s="132">
        <f>'RAW by Ins Annex C p.2,3'!M52</f>
        <v>0</v>
      </c>
      <c r="O63" s="429">
        <f>'RAW by Ins Annex C p.2,3'!N52</f>
        <v>4249.4063122224115</v>
      </c>
      <c r="P63" s="429">
        <f>'RAW by Ins Annex C p.2,3'!O52</f>
        <v>16561.03404288767</v>
      </c>
      <c r="Q63" s="429">
        <f>'RAW by Ins Annex C p.2,3'!P52</f>
        <v>16899.935753411297</v>
      </c>
      <c r="R63" s="338">
        <f t="shared" si="9"/>
        <v>28.45771922963322</v>
      </c>
      <c r="S63" s="338">
        <f t="shared" si="9"/>
        <v>28.097881284006899</v>
      </c>
      <c r="T63" s="429">
        <f>'RAW by Ins Annex C p.2,3'!Q52</f>
        <v>4095.0216489047234</v>
      </c>
      <c r="U63" s="429">
        <f>'RAW by Ins Annex C p.2,3'!R52</f>
        <v>3756.1199383810927</v>
      </c>
      <c r="V63" s="196"/>
      <c r="W63" s="197"/>
      <c r="X63" s="197"/>
      <c r="Y63" s="197"/>
      <c r="Z63" s="197"/>
      <c r="AA63" s="197"/>
      <c r="AB63" s="238"/>
      <c r="AC63" s="238"/>
      <c r="AD63" s="238"/>
      <c r="AE63" s="238"/>
      <c r="AF63" s="238"/>
      <c r="AG63" s="238"/>
      <c r="AH63" s="238"/>
      <c r="AI63" s="238"/>
      <c r="AJ63" s="238"/>
      <c r="AK63" s="238"/>
      <c r="AL63" s="238"/>
      <c r="AM63" s="238"/>
      <c r="AN63" s="238"/>
      <c r="AO63" s="238"/>
    </row>
    <row r="64" spans="1:41" ht="45">
      <c r="A64" s="123"/>
      <c r="B64" s="277"/>
      <c r="C64" s="278" t="s">
        <v>80</v>
      </c>
      <c r="D64" s="429">
        <f>'RAW by Ins Annex C p.2,3'!C53</f>
        <v>5.0435265146245492</v>
      </c>
      <c r="E64" s="131">
        <f>'RAW by Ins Annex C p.2,3'!D53</f>
        <v>0</v>
      </c>
      <c r="F64" s="132">
        <f>'RAW by Ins Annex C p.2,3'!E53</f>
        <v>0</v>
      </c>
      <c r="G64" s="131">
        <f>'RAW by Ins Annex C p.2,3'!F53</f>
        <v>0</v>
      </c>
      <c r="H64" s="429">
        <f>'RAW by Ins Annex C p.2,3'!G53</f>
        <v>5.9362255877572565</v>
      </c>
      <c r="I64" s="131">
        <f>'RAW by Ins Annex C p.2,3'!H53</f>
        <v>0</v>
      </c>
      <c r="J64" s="429">
        <f>'RAW by Ins Annex C p.2,3'!I53</f>
        <v>279.9559375197216</v>
      </c>
      <c r="K64" s="429">
        <f>'RAW by Ins Annex C p.2,3'!J53</f>
        <v>1370.637009311685</v>
      </c>
      <c r="L64" s="429">
        <f>'RAW by Ins Annex C p.2,3'!K53</f>
        <v>58.934929449351806</v>
      </c>
      <c r="M64" s="131">
        <f>'RAW by Ins Annex C p.2,3'!L53</f>
        <v>0</v>
      </c>
      <c r="N64" s="429">
        <f>'RAW by Ins Annex C p.2,3'!M53</f>
        <v>1036.636984353745</v>
      </c>
      <c r="O64" s="131">
        <f>'RAW by Ins Annex C p.2,3'!N53</f>
        <v>0</v>
      </c>
      <c r="P64" s="429">
        <f>'RAW by Ins Annex C p.2,3'!O53</f>
        <v>1386.5076034252002</v>
      </c>
      <c r="Q64" s="429">
        <f>'RAW by Ins Annex C p.2,3'!P53</f>
        <v>1370.637009311685</v>
      </c>
      <c r="R64" s="338">
        <f t="shared" si="9"/>
        <v>2.3825108979213288</v>
      </c>
      <c r="S64" s="338">
        <f t="shared" si="9"/>
        <v>2.2788249927714808</v>
      </c>
      <c r="T64" s="429">
        <f>'RAW by Ins Annex C p.2,3'!Q53</f>
        <v>18.594552629412554</v>
      </c>
      <c r="U64" s="429">
        <f>'RAW by Ins Annex C p.2,3'!R53</f>
        <v>34.465146742927509</v>
      </c>
      <c r="V64" s="196"/>
      <c r="W64" s="197"/>
      <c r="X64" s="197"/>
      <c r="Y64" s="197"/>
      <c r="Z64" s="197"/>
      <c r="AA64" s="197"/>
      <c r="AB64" s="238"/>
      <c r="AC64" s="238"/>
      <c r="AD64" s="238"/>
      <c r="AE64" s="238"/>
      <c r="AF64" s="238"/>
      <c r="AG64" s="238"/>
      <c r="AH64" s="238"/>
      <c r="AI64" s="238"/>
      <c r="AJ64" s="238"/>
      <c r="AK64" s="238"/>
      <c r="AL64" s="238"/>
      <c r="AM64" s="238"/>
      <c r="AN64" s="238"/>
      <c r="AO64" s="238"/>
    </row>
    <row r="65" spans="1:41" ht="30">
      <c r="A65" s="123"/>
      <c r="B65" s="277"/>
      <c r="C65" s="278" t="s">
        <v>81</v>
      </c>
      <c r="D65" s="429">
        <f>'RAW by Ins Annex C p.2,3'!C54</f>
        <v>95.790777708000007</v>
      </c>
      <c r="E65" s="132">
        <f>'RAW by Ins Annex C p.2,3'!D54</f>
        <v>0</v>
      </c>
      <c r="F65" s="429">
        <f>'RAW by Ins Annex C p.2,3'!E54</f>
        <v>45.225355204419991</v>
      </c>
      <c r="G65" s="429">
        <f>'RAW by Ins Annex C p.2,3'!F54</f>
        <v>50</v>
      </c>
      <c r="H65" s="429">
        <f>'RAW by Ins Annex C p.2,3'!G54</f>
        <v>358.54322409376334</v>
      </c>
      <c r="I65" s="429">
        <f>'RAW by Ins Annex C p.2,3'!H54</f>
        <v>1323.3593064409165</v>
      </c>
      <c r="J65" s="429">
        <f>'RAW by Ins Annex C p.2,3'!I54</f>
        <v>3014.2431441752738</v>
      </c>
      <c r="K65" s="429">
        <f>'RAW by Ins Annex C p.2,3'!J54</f>
        <v>4421.3846197891853</v>
      </c>
      <c r="L65" s="429">
        <f>'RAW by Ins Annex C p.2,3'!K54</f>
        <v>1666.1917801830923</v>
      </c>
      <c r="M65" s="429">
        <f>'RAW by Ins Annex C p.2,3'!L54</f>
        <v>5882.9031251352844</v>
      </c>
      <c r="N65" s="429">
        <f>'RAW by Ins Annex C p.2,3'!M54</f>
        <v>2479.9099094969702</v>
      </c>
      <c r="O65" s="131">
        <f>'RAW by Ins Annex C p.2,3'!N54</f>
        <v>0</v>
      </c>
      <c r="P65" s="429">
        <f>'RAW by Ins Annex C p.2,3'!O54</f>
        <v>7659.90419086152</v>
      </c>
      <c r="Q65" s="429">
        <f>'RAW by Ins Annex C p.2,3'!P54</f>
        <v>11677.647051365386</v>
      </c>
      <c r="R65" s="338">
        <f t="shared" si="9"/>
        <v>13.162427069766428</v>
      </c>
      <c r="S65" s="338">
        <f t="shared" si="9"/>
        <v>19.415289224372735</v>
      </c>
      <c r="T65" s="429">
        <f>'RAW by Ins Annex C p.2,3'!Q54</f>
        <v>5464.9735968027935</v>
      </c>
      <c r="U65" s="429">
        <f>'RAW by Ins Annex C p.2,3'!R54</f>
        <v>1447.2307362989268</v>
      </c>
      <c r="V65" s="196"/>
      <c r="W65" s="197"/>
      <c r="X65" s="197"/>
      <c r="Y65" s="197"/>
      <c r="Z65" s="197"/>
      <c r="AA65" s="197"/>
      <c r="AB65" s="238"/>
      <c r="AC65" s="238"/>
      <c r="AD65" s="238"/>
      <c r="AE65" s="238"/>
      <c r="AF65" s="238"/>
      <c r="AG65" s="238"/>
      <c r="AH65" s="238"/>
      <c r="AI65" s="238"/>
      <c r="AJ65" s="238"/>
      <c r="AK65" s="238"/>
      <c r="AL65" s="238"/>
      <c r="AM65" s="238"/>
      <c r="AN65" s="238"/>
      <c r="AO65" s="238"/>
    </row>
    <row r="66" spans="1:41">
      <c r="A66" s="123"/>
      <c r="B66" s="277"/>
      <c r="C66" s="278" t="s">
        <v>82</v>
      </c>
      <c r="D66" s="429">
        <f>'RAW by Ins Annex C p.2,3'!C55</f>
        <v>7.6268598082499986E-2</v>
      </c>
      <c r="E66" s="429">
        <f>'RAW by Ins Annex C p.2,3'!D55</f>
        <v>4.931127658863999</v>
      </c>
      <c r="F66" s="429">
        <f>'RAW by Ins Annex C p.2,3'!E55</f>
        <v>2.6050933989999997E-2</v>
      </c>
      <c r="G66" s="132">
        <f>'RAW by Ins Annex C p.2,3'!F55</f>
        <v>8.207840499999999E-3</v>
      </c>
      <c r="H66" s="429">
        <f>'RAW by Ins Annex C p.2,3'!G55</f>
        <v>41.580499313294197</v>
      </c>
      <c r="I66" s="429">
        <f>'RAW by Ins Annex C p.2,3'!H55</f>
        <v>41.03321523188874</v>
      </c>
      <c r="J66" s="429">
        <f>'RAW by Ins Annex C p.2,3'!I55</f>
        <v>1.20843497142249</v>
      </c>
      <c r="K66" s="429">
        <f>'RAW by Ins Annex C p.2,3'!J55</f>
        <v>3.3570665151407395</v>
      </c>
      <c r="L66" s="429">
        <f>'RAW by Ins Annex C p.2,3'!K55</f>
        <v>12.122043480949632</v>
      </c>
      <c r="M66" s="429">
        <f>'RAW by Ins Annex C p.2,3'!L55</f>
        <v>12.218148362935258</v>
      </c>
      <c r="N66" s="429">
        <f>'RAW by Ins Annex C p.2,3'!M55</f>
        <v>8.4296239957480985</v>
      </c>
      <c r="O66" s="429">
        <f>'RAW by Ins Annex C p.2,3'!N55</f>
        <v>2.80298447147034</v>
      </c>
      <c r="P66" s="429">
        <f>'RAW by Ins Annex C p.2,3'!O55</f>
        <v>63.442921293486918</v>
      </c>
      <c r="Q66" s="429">
        <f>'RAW by Ins Annex C p.2,3'!P55</f>
        <v>64.350750080799074</v>
      </c>
      <c r="R66" s="338">
        <f t="shared" si="9"/>
        <v>0.10901739810462727</v>
      </c>
      <c r="S66" s="338">
        <f t="shared" si="9"/>
        <v>0.1069897402386347</v>
      </c>
      <c r="T66" s="429">
        <f>'RAW by Ins Annex C p.2,3'!Q55</f>
        <v>15.67690709214336</v>
      </c>
      <c r="U66" s="429">
        <f>'RAW by Ins Annex C p.2,3'!R55</f>
        <v>14.769078304831197</v>
      </c>
      <c r="V66" s="196"/>
      <c r="W66" s="197"/>
      <c r="X66" s="197"/>
      <c r="Y66" s="197"/>
      <c r="Z66" s="197"/>
      <c r="AA66" s="197"/>
      <c r="AB66" s="238"/>
      <c r="AC66" s="238"/>
      <c r="AD66" s="238"/>
      <c r="AE66" s="238"/>
      <c r="AF66" s="238"/>
      <c r="AG66" s="238"/>
      <c r="AH66" s="238"/>
      <c r="AI66" s="238"/>
      <c r="AJ66" s="238"/>
      <c r="AK66" s="238"/>
      <c r="AL66" s="238"/>
      <c r="AM66" s="238"/>
      <c r="AN66" s="238"/>
      <c r="AO66" s="238"/>
    </row>
    <row r="67" spans="1:41">
      <c r="A67" s="123"/>
      <c r="B67" s="277"/>
      <c r="C67" s="278" t="s">
        <v>83</v>
      </c>
      <c r="D67" s="429">
        <f>'RAW by Ins Annex C p.2,3'!C56</f>
        <v>79.109005011931103</v>
      </c>
      <c r="E67" s="429">
        <f>'RAW by Ins Annex C p.2,3'!D56</f>
        <v>34.803211541906869</v>
      </c>
      <c r="F67" s="429">
        <f>'RAW by Ins Annex C p.2,3'!E56</f>
        <v>44.306565642800003</v>
      </c>
      <c r="G67" s="429">
        <f>'RAW by Ins Annex C p.2,3'!F56</f>
        <v>29.112936920470002</v>
      </c>
      <c r="H67" s="429">
        <f>'RAW by Ins Annex C p.2,3'!G56</f>
        <v>429.02898063687979</v>
      </c>
      <c r="I67" s="429">
        <f>'RAW by Ins Annex C p.2,3'!H56</f>
        <v>546.87424208170125</v>
      </c>
      <c r="J67" s="429">
        <f>'RAW by Ins Annex C p.2,3'!I56</f>
        <v>362.7122502499721</v>
      </c>
      <c r="K67" s="429">
        <f>'RAW by Ins Annex C p.2,3'!J56</f>
        <v>368.81989975784592</v>
      </c>
      <c r="L67" s="429">
        <f>'RAW by Ins Annex C p.2,3'!K56</f>
        <v>71.729197805925622</v>
      </c>
      <c r="M67" s="429">
        <f>'RAW by Ins Annex C p.2,3'!L56</f>
        <v>189.69410585587957</v>
      </c>
      <c r="N67" s="429">
        <f>'RAW by Ins Annex C p.2,3'!M56</f>
        <v>710.6455893312517</v>
      </c>
      <c r="O67" s="429">
        <f>'RAW by Ins Annex C p.2,3'!N56</f>
        <v>729.66570194713836</v>
      </c>
      <c r="P67" s="429">
        <f>'RAW by Ins Annex C p.2,3'!O56</f>
        <v>1697.5315886787603</v>
      </c>
      <c r="Q67" s="429">
        <f>'RAW by Ins Annex C p.2,3'!P56</f>
        <v>1898.9700981049421</v>
      </c>
      <c r="R67" s="338">
        <f t="shared" si="9"/>
        <v>2.9169602096675704</v>
      </c>
      <c r="S67" s="338">
        <f t="shared" si="9"/>
        <v>3.1572330899341638</v>
      </c>
      <c r="T67" s="429">
        <f>'RAW by Ins Annex C p.2,3'!Q56</f>
        <v>261.0527203563762</v>
      </c>
      <c r="U67" s="429">
        <f>'RAW by Ins Annex C p.2,3'!R56</f>
        <v>59.614210930194339</v>
      </c>
      <c r="V67" s="196"/>
      <c r="W67" s="197"/>
      <c r="X67" s="197"/>
      <c r="Y67" s="197"/>
      <c r="Z67" s="197"/>
      <c r="AA67" s="197"/>
      <c r="AB67" s="238"/>
      <c r="AC67" s="238"/>
      <c r="AD67" s="238"/>
      <c r="AE67" s="238"/>
      <c r="AF67" s="238"/>
      <c r="AG67" s="238"/>
      <c r="AH67" s="238"/>
      <c r="AI67" s="238"/>
      <c r="AJ67" s="238"/>
      <c r="AK67" s="238"/>
      <c r="AL67" s="238"/>
      <c r="AM67" s="238"/>
      <c r="AN67" s="238"/>
      <c r="AO67" s="238"/>
    </row>
    <row r="68" spans="1:41">
      <c r="A68" s="123"/>
      <c r="B68" s="277"/>
      <c r="C68" s="279" t="s">
        <v>16</v>
      </c>
      <c r="D68" s="134">
        <f>'RAW by Ins Annex C p.2,3'!C57</f>
        <v>3783.3895484375057</v>
      </c>
      <c r="E68" s="134">
        <f>'RAW by Ins Annex C p.2,3'!D57</f>
        <v>8309.6314070840017</v>
      </c>
      <c r="F68" s="134">
        <f>'RAW by Ins Annex C p.2,3'!E57</f>
        <v>5015.6070615853123</v>
      </c>
      <c r="G68" s="134">
        <f>'RAW by Ins Annex C p.2,3'!F57</f>
        <v>4425.6139891640105</v>
      </c>
      <c r="H68" s="134">
        <f>'RAW by Ins Annex C p.2,3'!G57</f>
        <v>19494.514087846699</v>
      </c>
      <c r="I68" s="134">
        <f>'RAW by Ins Annex C p.2,3'!H57</f>
        <v>18174.474055116734</v>
      </c>
      <c r="J68" s="134">
        <f>'RAW by Ins Annex C p.2,3'!I57</f>
        <v>8206.0920139904028</v>
      </c>
      <c r="K68" s="134">
        <f>'RAW by Ins Annex C p.2,3'!J57</f>
        <v>7593.1201944417371</v>
      </c>
      <c r="L68" s="134">
        <f>'RAW by Ins Annex C p.2,3'!K57</f>
        <v>8578.5008591180849</v>
      </c>
      <c r="M68" s="134">
        <f>'RAW by Ins Annex C p.2,3'!L57</f>
        <v>16661.901781063178</v>
      </c>
      <c r="N68" s="134">
        <f>'RAW by Ins Annex C p.2,3'!M57</f>
        <v>13117.122508990295</v>
      </c>
      <c r="O68" s="134">
        <f>'RAW by Ins Annex C p.2,3'!N57</f>
        <v>4981.9136984426214</v>
      </c>
      <c r="P68" s="134">
        <f>'RAW by Ins Annex C p.2,3'!O57</f>
        <v>58195.226079968306</v>
      </c>
      <c r="Q68" s="134">
        <f>'RAW by Ins Annex C p.2,3'!P57</f>
        <v>60146.655125312282</v>
      </c>
      <c r="R68" s="161">
        <f>P68/P$68*100</f>
        <v>100</v>
      </c>
      <c r="S68" s="161">
        <f>Q68/Q$68*100</f>
        <v>100</v>
      </c>
      <c r="T68" s="134">
        <f>'RAW by Ins Annex C p.2,3'!Q57</f>
        <v>11505.297694466464</v>
      </c>
      <c r="U68" s="134">
        <f>'RAW by Ins Annex C p.2,3'!R57</f>
        <v>9553.8686491224762</v>
      </c>
      <c r="V68" s="196"/>
      <c r="W68" s="197"/>
      <c r="X68" s="197"/>
      <c r="Y68" s="197"/>
      <c r="Z68" s="197"/>
      <c r="AA68" s="197"/>
      <c r="AB68" s="238"/>
      <c r="AC68" s="238"/>
      <c r="AD68" s="238"/>
      <c r="AE68" s="238"/>
      <c r="AF68" s="238"/>
      <c r="AG68" s="238"/>
      <c r="AH68" s="238"/>
      <c r="AI68" s="238"/>
      <c r="AJ68" s="238"/>
      <c r="AK68" s="238"/>
      <c r="AL68" s="238"/>
      <c r="AM68" s="238"/>
      <c r="AN68" s="238"/>
      <c r="AO68" s="238"/>
    </row>
    <row r="69" spans="1:41" s="123" customFormat="1">
      <c r="C69" s="339"/>
      <c r="D69" s="215"/>
      <c r="E69" s="215"/>
      <c r="F69" s="215"/>
      <c r="G69" s="215"/>
      <c r="H69" s="215"/>
      <c r="I69" s="215"/>
      <c r="J69" s="215"/>
      <c r="K69" s="215"/>
      <c r="L69" s="215"/>
      <c r="M69" s="215"/>
      <c r="N69" s="215"/>
      <c r="O69" s="215"/>
      <c r="P69" s="340"/>
      <c r="Q69" s="340"/>
      <c r="R69" s="340"/>
      <c r="S69" s="340"/>
      <c r="T69" s="215"/>
      <c r="U69" s="215"/>
      <c r="W69" s="210"/>
      <c r="X69" s="210"/>
    </row>
    <row r="70" spans="1:41">
      <c r="A70" s="123"/>
      <c r="B70" s="333"/>
      <c r="C70" s="466" t="s">
        <v>98</v>
      </c>
      <c r="D70" s="466"/>
      <c r="E70" s="466"/>
      <c r="F70" s="466"/>
      <c r="G70" s="466"/>
      <c r="H70" s="466"/>
      <c r="I70" s="466"/>
      <c r="J70" s="466"/>
      <c r="K70" s="466"/>
      <c r="L70" s="466"/>
      <c r="M70" s="466"/>
      <c r="N70" s="466"/>
      <c r="O70" s="466"/>
      <c r="P70" s="466"/>
      <c r="Q70" s="466"/>
      <c r="R70" s="466"/>
      <c r="S70" s="466"/>
      <c r="T70" s="466"/>
      <c r="U70" s="467"/>
      <c r="W70" s="210"/>
      <c r="X70" s="210"/>
    </row>
    <row r="71" spans="1:41" ht="30" customHeight="1">
      <c r="A71" s="123"/>
      <c r="B71" s="334" t="s">
        <v>4</v>
      </c>
      <c r="C71" s="335"/>
      <c r="D71" s="551" t="s">
        <v>6</v>
      </c>
      <c r="E71" s="551"/>
      <c r="F71" s="551" t="s">
        <v>7</v>
      </c>
      <c r="G71" s="551"/>
      <c r="H71" s="551" t="s">
        <v>8</v>
      </c>
      <c r="I71" s="551"/>
      <c r="J71" s="551" t="s">
        <v>9</v>
      </c>
      <c r="K71" s="551"/>
      <c r="L71" s="551" t="s">
        <v>10</v>
      </c>
      <c r="M71" s="551"/>
      <c r="N71" s="551" t="s">
        <v>11</v>
      </c>
      <c r="O71" s="551"/>
      <c r="P71" s="525" t="s">
        <v>12</v>
      </c>
      <c r="Q71" s="526"/>
      <c r="R71" s="552" t="s">
        <v>130</v>
      </c>
      <c r="S71" s="553"/>
      <c r="T71" s="551" t="s">
        <v>13</v>
      </c>
      <c r="U71" s="551"/>
      <c r="W71" s="197"/>
      <c r="X71" s="125" t="s">
        <v>107</v>
      </c>
      <c r="Y71" s="362">
        <f ca="1">NOW()</f>
        <v>44383.44200451389</v>
      </c>
    </row>
    <row r="72" spans="1:41">
      <c r="A72" s="123"/>
      <c r="B72" s="283" t="s">
        <v>70</v>
      </c>
      <c r="C72" s="284"/>
      <c r="D72" s="438" t="s">
        <v>74</v>
      </c>
      <c r="E72" s="438" t="s">
        <v>75</v>
      </c>
      <c r="F72" s="438" t="s">
        <v>74</v>
      </c>
      <c r="G72" s="438" t="s">
        <v>75</v>
      </c>
      <c r="H72" s="438" t="s">
        <v>74</v>
      </c>
      <c r="I72" s="438" t="s">
        <v>75</v>
      </c>
      <c r="J72" s="438" t="s">
        <v>74</v>
      </c>
      <c r="K72" s="438" t="s">
        <v>75</v>
      </c>
      <c r="L72" s="438" t="s">
        <v>74</v>
      </c>
      <c r="M72" s="438" t="s">
        <v>75</v>
      </c>
      <c r="N72" s="438" t="s">
        <v>74</v>
      </c>
      <c r="O72" s="438" t="s">
        <v>75</v>
      </c>
      <c r="P72" s="290" t="s">
        <v>74</v>
      </c>
      <c r="Q72" s="290" t="s">
        <v>75</v>
      </c>
      <c r="R72" s="336" t="s">
        <v>74</v>
      </c>
      <c r="S72" s="336" t="s">
        <v>75</v>
      </c>
      <c r="T72" s="438" t="s">
        <v>74</v>
      </c>
      <c r="U72" s="438" t="s">
        <v>75</v>
      </c>
      <c r="W72" s="197"/>
      <c r="Y72" s="125" t="s">
        <v>108</v>
      </c>
    </row>
    <row r="73" spans="1:41">
      <c r="A73" s="123"/>
      <c r="B73" s="277"/>
      <c r="C73" s="278" t="s">
        <v>76</v>
      </c>
      <c r="D73" s="131">
        <f>'RAW by Ins Annex C p.2,3'!C63</f>
        <v>0</v>
      </c>
      <c r="E73" s="131">
        <f>'RAW by Ins Annex C p.2,3'!D63</f>
        <v>0</v>
      </c>
      <c r="F73" s="429">
        <f>'RAW by Ins Annex C p.2,3'!E63</f>
        <v>466.38050655795001</v>
      </c>
      <c r="G73" s="429">
        <f>'RAW by Ins Annex C p.2,3'!F63</f>
        <v>58.119426537159995</v>
      </c>
      <c r="H73" s="131">
        <f>'RAW by Ins Annex C p.2,3'!G63</f>
        <v>0</v>
      </c>
      <c r="I73" s="131">
        <f>'RAW by Ins Annex C p.2,3'!H63</f>
        <v>0</v>
      </c>
      <c r="J73" s="131">
        <f>'RAW by Ins Annex C p.2,3'!I63</f>
        <v>0</v>
      </c>
      <c r="K73" s="131">
        <f>'RAW by Ins Annex C p.2,3'!J63</f>
        <v>0</v>
      </c>
      <c r="L73" s="131">
        <f>'RAW by Ins Annex C p.2,3'!K63</f>
        <v>0</v>
      </c>
      <c r="M73" s="131">
        <f>'RAW by Ins Annex C p.2,3'!L63</f>
        <v>0</v>
      </c>
      <c r="N73" s="131">
        <f>'RAW by Ins Annex C p.2,3'!M63</f>
        <v>0</v>
      </c>
      <c r="O73" s="131">
        <f>'RAW by Ins Annex C p.2,3'!N63</f>
        <v>0</v>
      </c>
      <c r="P73" s="429">
        <f>'RAW by Ins Annex C p.2,3'!O63</f>
        <v>466.38050655795001</v>
      </c>
      <c r="Q73" s="429">
        <f>'RAW by Ins Annex C p.2,3'!P63</f>
        <v>58.119426537159995</v>
      </c>
      <c r="R73" s="338">
        <f>P73/P$81*100</f>
        <v>0.78350608895801277</v>
      </c>
      <c r="S73" s="338">
        <f>Q73/Q$81*100</f>
        <v>9.6578193402823628E-2</v>
      </c>
      <c r="T73" s="429">
        <f>'RAW by Ins Annex C p.2,3'!Q63</f>
        <v>-348.92668037428996</v>
      </c>
      <c r="U73" s="429">
        <f>'RAW by Ins Annex C p.2,3'!R63</f>
        <v>59.334399646499996</v>
      </c>
      <c r="V73" s="196"/>
      <c r="W73" s="197"/>
      <c r="X73" s="197"/>
      <c r="Y73" s="197"/>
      <c r="Z73" s="197"/>
      <c r="AA73" s="197"/>
      <c r="AB73" s="238"/>
      <c r="AC73" s="238"/>
      <c r="AD73" s="238"/>
      <c r="AE73" s="238"/>
      <c r="AF73" s="238"/>
      <c r="AG73" s="238"/>
      <c r="AH73" s="238"/>
      <c r="AI73" s="238"/>
      <c r="AJ73" s="238"/>
      <c r="AK73" s="238"/>
      <c r="AL73" s="238"/>
      <c r="AM73" s="238"/>
      <c r="AN73" s="238"/>
      <c r="AO73" s="238"/>
    </row>
    <row r="74" spans="1:41">
      <c r="A74" s="123"/>
      <c r="B74" s="277"/>
      <c r="C74" s="278" t="s">
        <v>131</v>
      </c>
      <c r="D74" s="429">
        <f>'RAW by Ins Annex C p.2,3'!C64</f>
        <v>2108.4204521915303</v>
      </c>
      <c r="E74" s="131">
        <f>'RAW by Ins Annex C p.2,3'!D64</f>
        <v>0</v>
      </c>
      <c r="F74" s="429">
        <f>'RAW by Ins Annex C p.2,3'!E64</f>
        <v>348.03947690849003</v>
      </c>
      <c r="G74" s="429">
        <f>'RAW by Ins Annex C p.2,3'!F64</f>
        <v>4294.6848837093312</v>
      </c>
      <c r="H74" s="429">
        <f>'RAW by Ins Annex C p.2,3'!G64</f>
        <v>3342.5672902063084</v>
      </c>
      <c r="I74" s="429">
        <f>'RAW by Ins Annex C p.2,3'!H64</f>
        <v>14754.889924211482</v>
      </c>
      <c r="J74" s="429">
        <f>'RAW by Ins Annex C p.2,3'!I64</f>
        <v>807.56533681108624</v>
      </c>
      <c r="K74" s="429">
        <f>'RAW by Ins Annex C p.2,3'!J64</f>
        <v>1.4280134540866003</v>
      </c>
      <c r="L74" s="429">
        <f>'RAW by Ins Annex C p.2,3'!K64</f>
        <v>4991.5544624979448</v>
      </c>
      <c r="M74" s="131">
        <f>'RAW by Ins Annex C p.2,3'!L64</f>
        <v>0</v>
      </c>
      <c r="N74" s="429">
        <f>'RAW by Ins Annex C p.2,3'!M64</f>
        <v>8332.8392319974482</v>
      </c>
      <c r="O74" s="131">
        <f>'RAW by Ins Annex C p.2,3'!N64</f>
        <v>0</v>
      </c>
      <c r="P74" s="429">
        <f>'RAW by Ins Annex C p.2,3'!O64</f>
        <v>19930.986250612808</v>
      </c>
      <c r="Q74" s="429">
        <f>'RAW by Ins Annex C p.2,3'!P64</f>
        <v>19051.002821374899</v>
      </c>
      <c r="R74" s="338">
        <f t="shared" ref="R74:S81" si="10">P74/P$81*100</f>
        <v>33.483494414347263</v>
      </c>
      <c r="S74" s="338">
        <f t="shared" si="10"/>
        <v>31.657425832033869</v>
      </c>
      <c r="T74" s="429">
        <f>'RAW by Ins Annex C p.2,3'!Q64</f>
        <v>296.87022722168081</v>
      </c>
      <c r="U74" s="429">
        <f>'RAW by Ins Annex C p.2,3'!R64</f>
        <v>1176.8536564595888</v>
      </c>
      <c r="V74" s="196"/>
      <c r="W74" s="197"/>
      <c r="X74" s="197"/>
      <c r="Y74" s="197"/>
      <c r="Z74" s="197"/>
      <c r="AA74" s="197"/>
      <c r="AB74" s="238"/>
      <c r="AC74" s="238"/>
      <c r="AD74" s="238"/>
      <c r="AE74" s="238"/>
      <c r="AF74" s="238"/>
      <c r="AG74" s="238"/>
      <c r="AH74" s="238"/>
      <c r="AI74" s="238"/>
      <c r="AJ74" s="238"/>
      <c r="AK74" s="238"/>
      <c r="AL74" s="238"/>
      <c r="AM74" s="238"/>
      <c r="AN74" s="238"/>
      <c r="AO74" s="238"/>
    </row>
    <row r="75" spans="1:41">
      <c r="A75" s="123"/>
      <c r="B75" s="277"/>
      <c r="C75" s="278" t="s">
        <v>78</v>
      </c>
      <c r="D75" s="429">
        <f>'RAW by Ins Annex C p.2,3'!C65</f>
        <v>1659.2418932401215</v>
      </c>
      <c r="E75" s="429">
        <f>'RAW by Ins Annex C p.2,3'!D65</f>
        <v>7280.9748375263625</v>
      </c>
      <c r="F75" s="429">
        <f>'RAW by Ins Annex C p.2,3'!E65</f>
        <v>2788.7541996905002</v>
      </c>
      <c r="G75" s="429">
        <f>'RAW by Ins Annex C p.2,3'!F65</f>
        <v>25.608945818039999</v>
      </c>
      <c r="H75" s="429">
        <f>'RAW by Ins Annex C p.2,3'!G65</f>
        <v>3898.7897195468659</v>
      </c>
      <c r="I75" s="429">
        <f>'RAW by Ins Annex C p.2,3'!H65</f>
        <v>1039.6715299621449</v>
      </c>
      <c r="J75" s="429">
        <f>'RAW by Ins Annex C p.2,3'!I65</f>
        <v>2613.4482041894639</v>
      </c>
      <c r="K75" s="429">
        <f>'RAW by Ins Annex C p.2,3'!J65</f>
        <v>252.43422917274734</v>
      </c>
      <c r="L75" s="429">
        <f>'RAW by Ins Annex C p.2,3'!K65</f>
        <v>380.09660821581735</v>
      </c>
      <c r="M75" s="429">
        <f>'RAW by Ins Annex C p.2,3'!L65</f>
        <v>1499.9713050833248</v>
      </c>
      <c r="N75" s="429">
        <f>'RAW by Ins Annex C p.2,3'!M65</f>
        <v>575.12347088520164</v>
      </c>
      <c r="O75" s="128">
        <f>'RAW by Ins Annex C p.2,3'!N65</f>
        <v>8.4197680308770159E-2</v>
      </c>
      <c r="P75" s="429">
        <f>'RAW by Ins Annex C p.2,3'!O65</f>
        <v>11915.454095767971</v>
      </c>
      <c r="Q75" s="429">
        <f>'RAW by Ins Annex C p.2,3'!P65</f>
        <v>10098.745045242931</v>
      </c>
      <c r="R75" s="338">
        <f t="shared" si="10"/>
        <v>20.017626606299583</v>
      </c>
      <c r="S75" s="338">
        <f t="shared" si="10"/>
        <v>16.781283130549927</v>
      </c>
      <c r="T75" s="429">
        <f>'RAW by Ins Annex C p.2,3'!Q65</f>
        <v>1638.6350144248333</v>
      </c>
      <c r="U75" s="429">
        <f>'RAW by Ins Annex C p.2,3'!R65</f>
        <v>3455.3440649498752</v>
      </c>
      <c r="V75" s="196"/>
      <c r="W75" s="197"/>
      <c r="X75" s="197"/>
      <c r="Y75" s="197"/>
      <c r="Z75" s="197"/>
      <c r="AA75" s="197"/>
      <c r="AB75" s="238"/>
      <c r="AC75" s="238"/>
      <c r="AD75" s="238"/>
      <c r="AE75" s="238"/>
      <c r="AF75" s="238"/>
      <c r="AG75" s="238"/>
      <c r="AH75" s="238"/>
      <c r="AI75" s="238"/>
      <c r="AJ75" s="238"/>
      <c r="AK75" s="238"/>
      <c r="AL75" s="238"/>
      <c r="AM75" s="238"/>
      <c r="AN75" s="238"/>
      <c r="AO75" s="238"/>
    </row>
    <row r="76" spans="1:41">
      <c r="A76" s="123"/>
      <c r="B76" s="277"/>
      <c r="C76" s="278" t="s">
        <v>79</v>
      </c>
      <c r="D76" s="429">
        <f>'RAW by Ins Annex C p.2,3'!C66</f>
        <v>671.15838881187562</v>
      </c>
      <c r="E76" s="429">
        <f>'RAW by Ins Annex C p.2,3'!D66</f>
        <v>1646.0500078627872</v>
      </c>
      <c r="F76" s="429">
        <f>'RAW by Ins Annex C p.2,3'!E66</f>
        <v>1678.2045451878002</v>
      </c>
      <c r="G76" s="429">
        <f>'RAW by Ins Annex C p.2,3'!F66</f>
        <v>304.99999993400002</v>
      </c>
      <c r="H76" s="429">
        <f>'RAW by Ins Annex C p.2,3'!G66</f>
        <v>11461.808449206857</v>
      </c>
      <c r="I76" s="429">
        <f>'RAW by Ins Annex C p.2,3'!H66</f>
        <v>594.5421054923188</v>
      </c>
      <c r="J76" s="429">
        <f>'RAW by Ins Annex C p.2,3'!I66</f>
        <v>1047.4725754756378</v>
      </c>
      <c r="K76" s="429">
        <f>'RAW by Ins Annex C p.2,3'!J66</f>
        <v>1167.8084716815483</v>
      </c>
      <c r="L76" s="429">
        <f>'RAW by Ins Annex C p.2,3'!K66</f>
        <v>1714.9848720872719</v>
      </c>
      <c r="M76" s="429">
        <f>'RAW by Ins Annex C p.2,3'!L66</f>
        <v>9194.0055170673695</v>
      </c>
      <c r="N76" s="132">
        <f>'RAW by Ins Annex C p.2,3'!M66</f>
        <v>0</v>
      </c>
      <c r="O76" s="429">
        <f>'RAW by Ins Annex C p.2,3'!N66</f>
        <v>4298.8068062240727</v>
      </c>
      <c r="P76" s="429">
        <f>'RAW by Ins Annex C p.2,3'!O66</f>
        <v>16573.628830769441</v>
      </c>
      <c r="Q76" s="429">
        <f>'RAW by Ins Annex C p.2,3'!P66</f>
        <v>17206.212908262096</v>
      </c>
      <c r="R76" s="338">
        <f t="shared" si="10"/>
        <v>27.843228699406225</v>
      </c>
      <c r="S76" s="338">
        <f t="shared" si="10"/>
        <v>28.591902174427382</v>
      </c>
      <c r="T76" s="429">
        <f>'RAW by Ins Annex C p.2,3'!Q66</f>
        <v>4111.1917625002088</v>
      </c>
      <c r="U76" s="429">
        <f>'RAW by Ins Annex C p.2,3'!R66</f>
        <v>3478.6076850075542</v>
      </c>
      <c r="V76" s="196"/>
      <c r="W76" s="197"/>
      <c r="X76" s="197"/>
      <c r="Y76" s="197"/>
      <c r="Z76" s="197"/>
      <c r="AA76" s="197"/>
      <c r="AB76" s="238"/>
      <c r="AC76" s="238"/>
      <c r="AD76" s="238"/>
      <c r="AE76" s="238"/>
      <c r="AF76" s="238"/>
      <c r="AG76" s="238"/>
      <c r="AH76" s="238"/>
      <c r="AI76" s="238"/>
      <c r="AJ76" s="238"/>
      <c r="AK76" s="238"/>
      <c r="AL76" s="238"/>
      <c r="AM76" s="238"/>
      <c r="AN76" s="238"/>
      <c r="AO76" s="238"/>
    </row>
    <row r="77" spans="1:41" ht="45">
      <c r="A77" s="123"/>
      <c r="B77" s="277"/>
      <c r="C77" s="278" t="s">
        <v>80</v>
      </c>
      <c r="D77" s="429">
        <f>'RAW by Ins Annex C p.2,3'!C67</f>
        <v>3.4653103381777446</v>
      </c>
      <c r="E77" s="131">
        <f>'RAW by Ins Annex C p.2,3'!D67</f>
        <v>0</v>
      </c>
      <c r="F77" s="132">
        <f>'RAW by Ins Annex C p.2,3'!E67</f>
        <v>0</v>
      </c>
      <c r="G77" s="131">
        <f>'RAW by Ins Annex C p.2,3'!F67</f>
        <v>0</v>
      </c>
      <c r="H77" s="429">
        <f>'RAW by Ins Annex C p.2,3'!G67</f>
        <v>5.8707470924744802</v>
      </c>
      <c r="I77" s="131">
        <f>'RAW by Ins Annex C p.2,3'!H67</f>
        <v>0</v>
      </c>
      <c r="J77" s="429">
        <f>'RAW by Ins Annex C p.2,3'!I67</f>
        <v>278.25890602803781</v>
      </c>
      <c r="K77" s="429">
        <f>'RAW by Ins Annex C p.2,3'!J67</f>
        <v>1346.4302803957146</v>
      </c>
      <c r="L77" s="429">
        <f>'RAW by Ins Annex C p.2,3'!K67</f>
        <v>59.788248139979473</v>
      </c>
      <c r="M77" s="131">
        <f>'RAW by Ins Annex C p.2,3'!L67</f>
        <v>0</v>
      </c>
      <c r="N77" s="429">
        <f>'RAW by Ins Annex C p.2,3'!M67</f>
        <v>1015.7846071757239</v>
      </c>
      <c r="O77" s="131">
        <f>'RAW by Ins Annex C p.2,3'!N67</f>
        <v>0</v>
      </c>
      <c r="P77" s="429">
        <f>'RAW by Ins Annex C p.2,3'!O67</f>
        <v>1363.1678187743933</v>
      </c>
      <c r="Q77" s="429">
        <f>'RAW by Ins Annex C p.2,3'!P67</f>
        <v>1346.4302803957146</v>
      </c>
      <c r="R77" s="338">
        <f t="shared" si="10"/>
        <v>2.2900834646026089</v>
      </c>
      <c r="S77" s="338">
        <f t="shared" si="10"/>
        <v>2.237389660758851</v>
      </c>
      <c r="T77" s="429">
        <f>'RAW by Ins Annex C p.2,3'!Q67</f>
        <v>18.259389641817645</v>
      </c>
      <c r="U77" s="429">
        <f>'RAW by Ins Annex C p.2,3'!R67</f>
        <v>34.996928020496462</v>
      </c>
      <c r="V77" s="196"/>
      <c r="W77" s="197"/>
      <c r="X77" s="197"/>
      <c r="Y77" s="197"/>
      <c r="Z77" s="197"/>
      <c r="AA77" s="197"/>
      <c r="AB77" s="238"/>
      <c r="AC77" s="238"/>
      <c r="AD77" s="238"/>
      <c r="AE77" s="238"/>
      <c r="AF77" s="238"/>
      <c r="AG77" s="238"/>
      <c r="AH77" s="238"/>
      <c r="AI77" s="238"/>
      <c r="AJ77" s="238"/>
      <c r="AK77" s="238"/>
      <c r="AL77" s="238"/>
      <c r="AM77" s="238"/>
      <c r="AN77" s="238"/>
      <c r="AO77" s="238"/>
    </row>
    <row r="78" spans="1:41" ht="30">
      <c r="A78" s="123"/>
      <c r="B78" s="277"/>
      <c r="C78" s="278" t="s">
        <v>81</v>
      </c>
      <c r="D78" s="429">
        <f>'RAW by Ins Annex C p.2,3'!C68</f>
        <v>95.790777708000007</v>
      </c>
      <c r="E78" s="132">
        <f>'RAW by Ins Annex C p.2,3'!D68</f>
        <v>0</v>
      </c>
      <c r="F78" s="429">
        <f>'RAW by Ins Annex C p.2,3'!E68</f>
        <v>44.158478560559992</v>
      </c>
      <c r="G78" s="429">
        <f>'RAW by Ins Annex C p.2,3'!F68</f>
        <v>50</v>
      </c>
      <c r="H78" s="429">
        <f>'RAW by Ins Annex C p.2,3'!G68</f>
        <v>317.47109404584285</v>
      </c>
      <c r="I78" s="429">
        <f>'RAW by Ins Annex C p.2,3'!H68</f>
        <v>1075.6079852452795</v>
      </c>
      <c r="J78" s="429">
        <f>'RAW by Ins Annex C p.2,3'!I68</f>
        <v>2739.9029132312698</v>
      </c>
      <c r="K78" s="429">
        <f>'RAW by Ins Annex C p.2,3'!J68</f>
        <v>4515.8287948659008</v>
      </c>
      <c r="L78" s="429">
        <f>'RAW by Ins Annex C p.2,3'!K68</f>
        <v>1533.177611809647</v>
      </c>
      <c r="M78" s="429">
        <f>'RAW by Ins Annex C p.2,3'!L68</f>
        <v>4821.6961201920421</v>
      </c>
      <c r="N78" s="429">
        <f>'RAW by Ins Annex C p.2,3'!M68</f>
        <v>2730.2145841676088</v>
      </c>
      <c r="O78" s="131">
        <f>'RAW by Ins Annex C p.2,3'!N68</f>
        <v>0</v>
      </c>
      <c r="P78" s="429">
        <f>'RAW by Ins Annex C p.2,3'!O68</f>
        <v>7460.7154595229276</v>
      </c>
      <c r="Q78" s="429">
        <f>'RAW by Ins Annex C p.2,3'!P68</f>
        <v>10463.132900303222</v>
      </c>
      <c r="R78" s="338">
        <f t="shared" si="10"/>
        <v>12.533791417787437</v>
      </c>
      <c r="S78" s="338">
        <f t="shared" si="10"/>
        <v>17.386793591276035</v>
      </c>
      <c r="T78" s="429">
        <f>'RAW by Ins Annex C p.2,3'!Q68</f>
        <v>4306.9550511087264</v>
      </c>
      <c r="U78" s="429">
        <f>'RAW by Ins Annex C p.2,3'!R68</f>
        <v>1304.5376103284325</v>
      </c>
      <c r="V78" s="196"/>
      <c r="W78" s="197"/>
      <c r="X78" s="197"/>
      <c r="Y78" s="197"/>
      <c r="Z78" s="197"/>
      <c r="AA78" s="197"/>
      <c r="AB78" s="238"/>
      <c r="AC78" s="238"/>
      <c r="AD78" s="238"/>
      <c r="AE78" s="238"/>
      <c r="AF78" s="238"/>
      <c r="AG78" s="238"/>
      <c r="AH78" s="238"/>
      <c r="AI78" s="238"/>
      <c r="AJ78" s="238"/>
      <c r="AK78" s="238"/>
      <c r="AL78" s="238"/>
      <c r="AM78" s="238"/>
      <c r="AN78" s="238"/>
      <c r="AO78" s="238"/>
    </row>
    <row r="79" spans="1:41">
      <c r="A79" s="123"/>
      <c r="B79" s="277"/>
      <c r="C79" s="278" t="s">
        <v>82</v>
      </c>
      <c r="D79" s="429">
        <f>'RAW by Ins Annex C p.2,3'!C69</f>
        <v>8.6072417375000002E-2</v>
      </c>
      <c r="E79" s="429">
        <f>'RAW by Ins Annex C p.2,3'!D69</f>
        <v>5.2063831985100002</v>
      </c>
      <c r="F79" s="429">
        <f>'RAW by Ins Annex C p.2,3'!E69</f>
        <v>6.6822070720000001E-2</v>
      </c>
      <c r="G79" s="132">
        <f>'RAW by Ins Annex C p.2,3'!F69</f>
        <v>9.224453589999999E-3</v>
      </c>
      <c r="H79" s="429">
        <f>'RAW by Ins Annex C p.2,3'!G69</f>
        <v>49.521454588101399</v>
      </c>
      <c r="I79" s="429">
        <f>'RAW by Ins Annex C p.2,3'!H69</f>
        <v>51.769520899736598</v>
      </c>
      <c r="J79" s="429">
        <f>'RAW by Ins Annex C p.2,3'!I69</f>
        <v>1.0288197217963961</v>
      </c>
      <c r="K79" s="429">
        <f>'RAW by Ins Annex C p.2,3'!J69</f>
        <v>3.7121859499950247</v>
      </c>
      <c r="L79" s="429">
        <f>'RAW by Ins Annex C p.2,3'!K69</f>
        <v>33.684861287400807</v>
      </c>
      <c r="M79" s="429">
        <f>'RAW by Ins Annex C p.2,3'!L69</f>
        <v>36.575121555031004</v>
      </c>
      <c r="N79" s="429">
        <f>'RAW by Ins Annex C p.2,3'!M69</f>
        <v>11.632582348851725</v>
      </c>
      <c r="O79" s="429">
        <f>'RAW by Ins Annex C p.2,3'!N69</f>
        <v>4.5926250398933997</v>
      </c>
      <c r="P79" s="429">
        <f>'RAW by Ins Annex C p.2,3'!O69</f>
        <v>96.020612434245336</v>
      </c>
      <c r="Q79" s="429">
        <f>'RAW by Ins Annex C p.2,3'!P69</f>
        <v>101.86506109675604</v>
      </c>
      <c r="R79" s="338">
        <f t="shared" si="10"/>
        <v>0.16131191902284334</v>
      </c>
      <c r="S79" s="338">
        <f t="shared" si="10"/>
        <v>0.1692711741624435</v>
      </c>
      <c r="T79" s="429">
        <f>'RAW by Ins Annex C p.2,3'!Q69</f>
        <v>48.660262356227705</v>
      </c>
      <c r="U79" s="429">
        <f>'RAW by Ins Annex C p.2,3'!R69</f>
        <v>42.815813693716997</v>
      </c>
      <c r="V79" s="196"/>
      <c r="W79" s="197"/>
      <c r="X79" s="197"/>
      <c r="Y79" s="197"/>
      <c r="Z79" s="197"/>
      <c r="AA79" s="197"/>
      <c r="AB79" s="238"/>
      <c r="AC79" s="238"/>
      <c r="AD79" s="238"/>
      <c r="AE79" s="238"/>
      <c r="AF79" s="238"/>
      <c r="AG79" s="238"/>
      <c r="AH79" s="238"/>
      <c r="AI79" s="238"/>
      <c r="AJ79" s="238"/>
      <c r="AK79" s="238"/>
      <c r="AL79" s="238"/>
      <c r="AM79" s="238"/>
      <c r="AN79" s="238"/>
      <c r="AO79" s="238"/>
    </row>
    <row r="80" spans="1:41">
      <c r="A80" s="123"/>
      <c r="B80" s="277"/>
      <c r="C80" s="278" t="s">
        <v>83</v>
      </c>
      <c r="D80" s="429">
        <f>'RAW by Ins Annex C p.2,3'!C70</f>
        <v>59.765378784223294</v>
      </c>
      <c r="E80" s="429">
        <f>'RAW by Ins Annex C p.2,3'!D70</f>
        <v>37.053597132227004</v>
      </c>
      <c r="F80" s="429">
        <f>'RAW by Ins Annex C p.2,3'!E70</f>
        <v>48.514651529845395</v>
      </c>
      <c r="G80" s="429">
        <f>'RAW by Ins Annex C p.2,3'!F70</f>
        <v>11.477245164349998</v>
      </c>
      <c r="H80" s="429">
        <f>'RAW by Ins Annex C p.2,3'!G70</f>
        <v>478.5936724948665</v>
      </c>
      <c r="I80" s="429">
        <f>'RAW by Ins Annex C p.2,3'!H70</f>
        <v>503.94010932387681</v>
      </c>
      <c r="J80" s="429">
        <f>'RAW by Ins Annex C p.2,3'!I70</f>
        <v>386.03838141587397</v>
      </c>
      <c r="K80" s="429">
        <f>'RAW by Ins Annex C p.2,3'!J70</f>
        <v>375.74396185905454</v>
      </c>
      <c r="L80" s="429">
        <f>'RAW by Ins Annex C p.2,3'!K70</f>
        <v>73.339688542974002</v>
      </c>
      <c r="M80" s="429">
        <f>'RAW by Ins Annex C p.2,3'!L70</f>
        <v>125.41627696137749</v>
      </c>
      <c r="N80" s="429">
        <f>'RAW by Ins Annex C p.2,3'!M70</f>
        <v>672.20411256208422</v>
      </c>
      <c r="O80" s="429">
        <f>'RAW by Ins Annex C p.2,3'!N70</f>
        <v>799.48298226779275</v>
      </c>
      <c r="P80" s="429">
        <f>'RAW by Ins Annex C p.2,3'!O70</f>
        <v>1718.4558853298674</v>
      </c>
      <c r="Q80" s="429">
        <f>'RAW by Ins Annex C p.2,3'!P70</f>
        <v>1853.1141727086786</v>
      </c>
      <c r="R80" s="338">
        <f t="shared" si="10"/>
        <v>2.8869573895760254</v>
      </c>
      <c r="S80" s="338">
        <f t="shared" si="10"/>
        <v>3.0793562433886614</v>
      </c>
      <c r="T80" s="429">
        <f>'RAW by Ins Annex C p.2,3'!Q70</f>
        <v>197.22037434401889</v>
      </c>
      <c r="U80" s="429">
        <f>'RAW by Ins Annex C p.2,3'!R70</f>
        <v>62.562086965207619</v>
      </c>
      <c r="V80" s="196"/>
      <c r="W80" s="197"/>
      <c r="X80" s="197"/>
      <c r="Y80" s="197"/>
      <c r="Z80" s="197"/>
      <c r="AA80" s="197"/>
      <c r="AB80" s="238"/>
      <c r="AC80" s="238"/>
      <c r="AD80" s="238"/>
      <c r="AE80" s="238"/>
      <c r="AF80" s="238"/>
      <c r="AG80" s="238"/>
      <c r="AH80" s="238"/>
      <c r="AI80" s="238"/>
      <c r="AJ80" s="238"/>
      <c r="AK80" s="238"/>
      <c r="AL80" s="238"/>
      <c r="AM80" s="238"/>
      <c r="AN80" s="238"/>
      <c r="AO80" s="238"/>
    </row>
    <row r="81" spans="1:41">
      <c r="A81" s="123"/>
      <c r="B81" s="277"/>
      <c r="C81" s="279" t="s">
        <v>16</v>
      </c>
      <c r="D81" s="134">
        <f>'RAW by Ins Annex C p.2,3'!C71</f>
        <v>4597.9282734913022</v>
      </c>
      <c r="E81" s="134">
        <f>'RAW by Ins Annex C p.2,3'!D71</f>
        <v>8969.2848257198875</v>
      </c>
      <c r="F81" s="134">
        <f>'RAW by Ins Annex C p.2,3'!E71</f>
        <v>5374.1186805058642</v>
      </c>
      <c r="G81" s="134">
        <f>'RAW by Ins Annex C p.2,3'!F71</f>
        <v>4744.8997256164712</v>
      </c>
      <c r="H81" s="134">
        <f>'RAW by Ins Annex C p.2,3'!G71</f>
        <v>19554.622427181315</v>
      </c>
      <c r="I81" s="134">
        <f>'RAW by Ins Annex C p.2,3'!H71</f>
        <v>18020.421175134838</v>
      </c>
      <c r="J81" s="134">
        <f>'RAW by Ins Annex C p.2,3'!I71</f>
        <v>7873.7151368731647</v>
      </c>
      <c r="K81" s="134">
        <f>'RAW by Ins Annex C p.2,3'!J71</f>
        <v>7663.3859373790474</v>
      </c>
      <c r="L81" s="134">
        <f>'RAW by Ins Annex C p.2,3'!K71</f>
        <v>8786.6263525810355</v>
      </c>
      <c r="M81" s="134">
        <f>'RAW by Ins Annex C p.2,3'!L71</f>
        <v>15677.664340859146</v>
      </c>
      <c r="N81" s="134">
        <f>'RAW by Ins Annex C p.2,3'!M71</f>
        <v>13337.798589136919</v>
      </c>
      <c r="O81" s="134">
        <f>'RAW by Ins Annex C p.2,3'!N71</f>
        <v>5102.9666112120676</v>
      </c>
      <c r="P81" s="134">
        <f>'RAW by Ins Annex C p.2,3'!O71</f>
        <v>59524.809459769604</v>
      </c>
      <c r="Q81" s="134">
        <f>'RAW by Ins Annex C p.2,3'!P71</f>
        <v>60178.622615921464</v>
      </c>
      <c r="R81" s="161">
        <f t="shared" si="10"/>
        <v>100</v>
      </c>
      <c r="S81" s="161">
        <f t="shared" si="10"/>
        <v>100</v>
      </c>
      <c r="T81" s="134">
        <f>'RAW by Ins Annex C p.2,3'!Q71</f>
        <v>10268.865401223224</v>
      </c>
      <c r="U81" s="134">
        <f>'RAW by Ins Annex C p.2,3'!R71</f>
        <v>9615.0522450713706</v>
      </c>
      <c r="V81" s="196"/>
      <c r="W81" s="197"/>
      <c r="X81" s="197"/>
      <c r="Y81" s="197"/>
      <c r="Z81" s="197"/>
      <c r="AA81" s="197"/>
      <c r="AB81" s="238"/>
      <c r="AC81" s="238"/>
      <c r="AD81" s="238"/>
      <c r="AE81" s="238"/>
      <c r="AF81" s="238"/>
      <c r="AG81" s="238"/>
      <c r="AH81" s="238"/>
      <c r="AI81" s="238"/>
      <c r="AJ81" s="238"/>
      <c r="AK81" s="238"/>
      <c r="AL81" s="238"/>
      <c r="AM81" s="238"/>
      <c r="AN81" s="238"/>
      <c r="AO81" s="238"/>
    </row>
    <row r="82" spans="1:41" s="123" customFormat="1">
      <c r="C82" s="339"/>
      <c r="D82" s="215"/>
      <c r="E82" s="215"/>
      <c r="F82" s="215"/>
      <c r="G82" s="215"/>
      <c r="H82" s="215"/>
      <c r="I82" s="215"/>
      <c r="J82" s="215"/>
      <c r="K82" s="215"/>
      <c r="L82" s="215"/>
      <c r="M82" s="215"/>
      <c r="N82" s="215"/>
      <c r="O82" s="215"/>
      <c r="P82" s="340"/>
      <c r="Q82" s="340"/>
      <c r="R82" s="340"/>
      <c r="S82" s="340"/>
      <c r="T82" s="215"/>
      <c r="U82" s="215"/>
      <c r="W82" s="210"/>
      <c r="X82" s="210"/>
    </row>
    <row r="83" spans="1:41">
      <c r="A83" s="123"/>
      <c r="B83" s="333"/>
      <c r="C83" s="466" t="s">
        <v>99</v>
      </c>
      <c r="D83" s="466"/>
      <c r="E83" s="466"/>
      <c r="F83" s="466"/>
      <c r="G83" s="466"/>
      <c r="H83" s="466"/>
      <c r="I83" s="466"/>
      <c r="J83" s="466"/>
      <c r="K83" s="466"/>
      <c r="L83" s="466"/>
      <c r="M83" s="466"/>
      <c r="N83" s="466"/>
      <c r="O83" s="466"/>
      <c r="P83" s="466"/>
      <c r="Q83" s="466"/>
      <c r="R83" s="466"/>
      <c r="S83" s="466"/>
      <c r="T83" s="466"/>
      <c r="U83" s="467"/>
      <c r="W83" s="197"/>
      <c r="X83" s="197"/>
    </row>
    <row r="84" spans="1:41" ht="30" customHeight="1">
      <c r="A84" s="123"/>
      <c r="B84" s="334" t="s">
        <v>4</v>
      </c>
      <c r="C84" s="335"/>
      <c r="D84" s="551" t="s">
        <v>6</v>
      </c>
      <c r="E84" s="551"/>
      <c r="F84" s="551" t="s">
        <v>7</v>
      </c>
      <c r="G84" s="551"/>
      <c r="H84" s="551" t="s">
        <v>8</v>
      </c>
      <c r="I84" s="551"/>
      <c r="J84" s="551" t="s">
        <v>9</v>
      </c>
      <c r="K84" s="551"/>
      <c r="L84" s="551" t="s">
        <v>10</v>
      </c>
      <c r="M84" s="551"/>
      <c r="N84" s="551" t="s">
        <v>11</v>
      </c>
      <c r="O84" s="551"/>
      <c r="P84" s="525" t="s">
        <v>12</v>
      </c>
      <c r="Q84" s="526"/>
      <c r="R84" s="552" t="s">
        <v>130</v>
      </c>
      <c r="S84" s="553"/>
      <c r="T84" s="551" t="s">
        <v>13</v>
      </c>
      <c r="U84" s="551"/>
      <c r="W84" s="197"/>
      <c r="X84" s="125" t="s">
        <v>107</v>
      </c>
      <c r="Y84" s="362">
        <f ca="1">NOW()</f>
        <v>44383.44200451389</v>
      </c>
    </row>
    <row r="85" spans="1:41">
      <c r="A85" s="123"/>
      <c r="B85" s="283" t="s">
        <v>70</v>
      </c>
      <c r="C85" s="284"/>
      <c r="D85" s="438" t="s">
        <v>74</v>
      </c>
      <c r="E85" s="438" t="s">
        <v>75</v>
      </c>
      <c r="F85" s="438" t="s">
        <v>74</v>
      </c>
      <c r="G85" s="438" t="s">
        <v>75</v>
      </c>
      <c r="H85" s="438" t="s">
        <v>74</v>
      </c>
      <c r="I85" s="438" t="s">
        <v>75</v>
      </c>
      <c r="J85" s="438" t="s">
        <v>74</v>
      </c>
      <c r="K85" s="438" t="s">
        <v>75</v>
      </c>
      <c r="L85" s="438" t="s">
        <v>74</v>
      </c>
      <c r="M85" s="438" t="s">
        <v>75</v>
      </c>
      <c r="N85" s="438" t="s">
        <v>74</v>
      </c>
      <c r="O85" s="438" t="s">
        <v>75</v>
      </c>
      <c r="P85" s="290" t="s">
        <v>74</v>
      </c>
      <c r="Q85" s="290" t="s">
        <v>75</v>
      </c>
      <c r="R85" s="336" t="s">
        <v>74</v>
      </c>
      <c r="S85" s="336" t="s">
        <v>75</v>
      </c>
      <c r="T85" s="438" t="s">
        <v>74</v>
      </c>
      <c r="U85" s="438" t="s">
        <v>75</v>
      </c>
      <c r="W85" s="197"/>
      <c r="Y85" s="125" t="s">
        <v>108</v>
      </c>
    </row>
    <row r="86" spans="1:41">
      <c r="A86" s="123"/>
      <c r="B86" s="277"/>
      <c r="C86" s="278" t="s">
        <v>76</v>
      </c>
      <c r="D86" s="131">
        <f>'RAW by Ins Annex C p.2,3'!C77</f>
        <v>0</v>
      </c>
      <c r="E86" s="131">
        <f>'RAW by Ins Annex C p.2,3'!D77</f>
        <v>0</v>
      </c>
      <c r="F86" s="429">
        <f>'RAW by Ins Annex C p.2,3'!E77</f>
        <v>457.74539798915004</v>
      </c>
      <c r="G86" s="429">
        <f>'RAW by Ins Annex C p.2,3'!F77</f>
        <v>57.40368790886</v>
      </c>
      <c r="H86" s="131">
        <f>'RAW by Ins Annex C p.2,3'!G77</f>
        <v>0</v>
      </c>
      <c r="I86" s="131">
        <f>'RAW by Ins Annex C p.2,3'!H77</f>
        <v>0</v>
      </c>
      <c r="J86" s="131">
        <f>'RAW by Ins Annex C p.2,3'!I77</f>
        <v>0</v>
      </c>
      <c r="K86" s="131">
        <f>'RAW by Ins Annex C p.2,3'!J77</f>
        <v>0</v>
      </c>
      <c r="L86" s="131">
        <f>'RAW by Ins Annex C p.2,3'!K77</f>
        <v>0</v>
      </c>
      <c r="M86" s="131">
        <f>'RAW by Ins Annex C p.2,3'!L77</f>
        <v>0</v>
      </c>
      <c r="N86" s="131">
        <f>'RAW by Ins Annex C p.2,3'!M77</f>
        <v>0</v>
      </c>
      <c r="O86" s="131">
        <f>'RAW by Ins Annex C p.2,3'!N77</f>
        <v>0</v>
      </c>
      <c r="P86" s="429">
        <f>'RAW by Ins Annex C p.2,3'!O77</f>
        <v>457.74539798915004</v>
      </c>
      <c r="Q86" s="429">
        <f>'RAW by Ins Annex C p.2,3'!P77</f>
        <v>57.40368790886</v>
      </c>
      <c r="R86" s="338">
        <f>P86/P$94*100</f>
        <v>0.73932884096314244</v>
      </c>
      <c r="S86" s="338">
        <f t="shared" ref="S86:S94" si="11">Q86/Q$94*100</f>
        <v>9.142860203874105E-2</v>
      </c>
      <c r="T86" s="429">
        <f>'RAW by Ins Annex C p.2,3'!Q77</f>
        <v>-341.71611731264005</v>
      </c>
      <c r="U86" s="429">
        <f>'RAW by Ins Annex C p.2,3'!R77</f>
        <v>58.625592767649998</v>
      </c>
      <c r="V86" s="196"/>
      <c r="W86" s="197"/>
      <c r="X86" s="197"/>
      <c r="Y86" s="197"/>
      <c r="Z86" s="197"/>
      <c r="AA86" s="197"/>
      <c r="AB86" s="238"/>
      <c r="AC86" s="238"/>
      <c r="AD86" s="238"/>
      <c r="AE86" s="238"/>
      <c r="AF86" s="238"/>
      <c r="AG86" s="238"/>
      <c r="AH86" s="238"/>
      <c r="AI86" s="238"/>
      <c r="AJ86" s="238"/>
      <c r="AK86" s="238"/>
      <c r="AL86" s="238"/>
      <c r="AM86" s="238"/>
      <c r="AN86" s="238"/>
      <c r="AO86" s="238"/>
    </row>
    <row r="87" spans="1:41">
      <c r="A87" s="123"/>
      <c r="B87" s="277"/>
      <c r="C87" s="278" t="s">
        <v>131</v>
      </c>
      <c r="D87" s="429">
        <f>'RAW by Ins Annex C p.2,3'!C78</f>
        <v>2183.0187420588559</v>
      </c>
      <c r="E87" s="131">
        <f>'RAW by Ins Annex C p.2,3'!D78</f>
        <v>0</v>
      </c>
      <c r="F87" s="429">
        <f>'RAW by Ins Annex C p.2,3'!E78</f>
        <v>353.00497681596005</v>
      </c>
      <c r="G87" s="429">
        <f>'RAW by Ins Annex C p.2,3'!F78</f>
        <v>5276.8278186752887</v>
      </c>
      <c r="H87" s="429">
        <f>'RAW by Ins Annex C p.2,3'!G78</f>
        <v>4180.4210614736758</v>
      </c>
      <c r="I87" s="429">
        <f>'RAW by Ins Annex C p.2,3'!H78</f>
        <v>15178.935265874781</v>
      </c>
      <c r="J87" s="429">
        <f>'RAW by Ins Annex C p.2,3'!I78</f>
        <v>716.83904602332962</v>
      </c>
      <c r="K87" s="429">
        <f>'RAW by Ins Annex C p.2,3'!J78</f>
        <v>0.73879641023669829</v>
      </c>
      <c r="L87" s="429">
        <f>'RAW by Ins Annex C p.2,3'!K78</f>
        <v>5116.4939147815949</v>
      </c>
      <c r="M87" s="131">
        <f>'RAW by Ins Annex C p.2,3'!L78</f>
        <v>0</v>
      </c>
      <c r="N87" s="429">
        <f>'RAW by Ins Annex C p.2,3'!M78</f>
        <v>8759.4175521105717</v>
      </c>
      <c r="O87" s="131">
        <f>'RAW by Ins Annex C p.2,3'!N78</f>
        <v>0</v>
      </c>
      <c r="P87" s="429">
        <f>'RAW by Ins Annex C p.2,3'!O78</f>
        <v>21309.195293263987</v>
      </c>
      <c r="Q87" s="429">
        <f>'RAW by Ins Annex C p.2,3'!P78</f>
        <v>20456.501880960306</v>
      </c>
      <c r="R87" s="338">
        <f t="shared" ref="R87:R94" si="12">P87/P$94*100</f>
        <v>34.41761015454172</v>
      </c>
      <c r="S87" s="338">
        <f t="shared" si="11"/>
        <v>32.581693576004611</v>
      </c>
      <c r="T87" s="429">
        <f>'RAW by Ins Annex C p.2,3'!Q78</f>
        <v>279.61135266737483</v>
      </c>
      <c r="U87" s="429">
        <f>'RAW by Ins Annex C p.2,3'!R78</f>
        <v>1132.3047649710531</v>
      </c>
      <c r="V87" s="196"/>
      <c r="W87" s="197"/>
      <c r="X87" s="197"/>
      <c r="Y87" s="197"/>
      <c r="Z87" s="197"/>
      <c r="AA87" s="197"/>
      <c r="AB87" s="238"/>
      <c r="AC87" s="238"/>
      <c r="AD87" s="238"/>
      <c r="AE87" s="238"/>
      <c r="AF87" s="238"/>
      <c r="AG87" s="238"/>
      <c r="AH87" s="238"/>
      <c r="AI87" s="238"/>
      <c r="AJ87" s="238"/>
      <c r="AK87" s="238"/>
      <c r="AL87" s="238"/>
      <c r="AM87" s="238"/>
      <c r="AN87" s="238"/>
      <c r="AO87" s="238"/>
    </row>
    <row r="88" spans="1:41">
      <c r="A88" s="123"/>
      <c r="B88" s="277"/>
      <c r="C88" s="278" t="s">
        <v>78</v>
      </c>
      <c r="D88" s="429">
        <f>'RAW by Ins Annex C p.2,3'!C79</f>
        <v>1756.7915117076548</v>
      </c>
      <c r="E88" s="429">
        <f>'RAW by Ins Annex C p.2,3'!D79</f>
        <v>8099.3532932167072</v>
      </c>
      <c r="F88" s="429">
        <f>'RAW by Ins Annex C p.2,3'!E79</f>
        <v>3845.3232470637504</v>
      </c>
      <c r="G88" s="429">
        <f>'RAW by Ins Annex C p.2,3'!F79</f>
        <v>24.558636218370008</v>
      </c>
      <c r="H88" s="429">
        <f>'RAW by Ins Annex C p.2,3'!G79</f>
        <v>3817.5717978493453</v>
      </c>
      <c r="I88" s="429">
        <f>'RAW by Ins Annex C p.2,3'!H79</f>
        <v>1027.0247281293089</v>
      </c>
      <c r="J88" s="429">
        <f>'RAW by Ins Annex C p.2,3'!I79</f>
        <v>2735.99131027978</v>
      </c>
      <c r="K88" s="429">
        <f>'RAW by Ins Annex C p.2,3'!J79</f>
        <v>262.55356273798083</v>
      </c>
      <c r="L88" s="429">
        <f>'RAW by Ins Annex C p.2,3'!K79</f>
        <v>403.625948802023</v>
      </c>
      <c r="M88" s="429">
        <f>'RAW by Ins Annex C p.2,3'!L79</f>
        <v>1541.5951317203958</v>
      </c>
      <c r="N88" s="429">
        <f>'RAW by Ins Annex C p.2,3'!M79</f>
        <v>563.61980582665853</v>
      </c>
      <c r="O88" s="128">
        <f>'RAW by Ins Annex C p.2,3'!N79</f>
        <v>8.972140796422047E-2</v>
      </c>
      <c r="P88" s="429">
        <f>'RAW by Ins Annex C p.2,3'!O79</f>
        <v>13122.923621529211</v>
      </c>
      <c r="Q88" s="429">
        <f>'RAW by Ins Annex C p.2,3'!P79</f>
        <v>10955.17507343073</v>
      </c>
      <c r="R88" s="338">
        <f t="shared" si="12"/>
        <v>21.195529116784272</v>
      </c>
      <c r="S88" s="338">
        <f t="shared" si="11"/>
        <v>17.448640994002041</v>
      </c>
      <c r="T88" s="429">
        <f>'RAW by Ins Annex C p.2,3'!Q79</f>
        <v>1705.6373868116416</v>
      </c>
      <c r="U88" s="429">
        <f>'RAW by Ins Annex C p.2,3'!R79</f>
        <v>3873.3859349101263</v>
      </c>
      <c r="V88" s="196"/>
      <c r="W88" s="197"/>
      <c r="X88" s="197"/>
      <c r="Y88" s="197"/>
      <c r="Z88" s="197"/>
      <c r="AA88" s="197"/>
      <c r="AB88" s="238"/>
      <c r="AC88" s="238"/>
      <c r="AD88" s="238"/>
      <c r="AE88" s="238"/>
      <c r="AF88" s="238"/>
      <c r="AG88" s="238"/>
      <c r="AH88" s="238"/>
      <c r="AI88" s="238"/>
      <c r="AJ88" s="238"/>
      <c r="AK88" s="238"/>
      <c r="AL88" s="238"/>
      <c r="AM88" s="238"/>
      <c r="AN88" s="238"/>
      <c r="AO88" s="238"/>
    </row>
    <row r="89" spans="1:41">
      <c r="A89" s="123"/>
      <c r="B89" s="277"/>
      <c r="C89" s="278" t="s">
        <v>79</v>
      </c>
      <c r="D89" s="429">
        <f>'RAW by Ins Annex C p.2,3'!C80</f>
        <v>682.91584993926438</v>
      </c>
      <c r="E89" s="429">
        <f>'RAW by Ins Annex C p.2,3'!D80</f>
        <v>1777.2666579327365</v>
      </c>
      <c r="F89" s="429">
        <f>'RAW by Ins Annex C p.2,3'!E80</f>
        <v>1476.8650403678901</v>
      </c>
      <c r="G89" s="429">
        <f>'RAW by Ins Annex C p.2,3'!F80</f>
        <v>199.99999989100002</v>
      </c>
      <c r="H89" s="429">
        <f>'RAW by Ins Annex C p.2,3'!G80</f>
        <v>11209.346622835252</v>
      </c>
      <c r="I89" s="429">
        <f>'RAW by Ins Annex C p.2,3'!H80</f>
        <v>400.91614559762343</v>
      </c>
      <c r="J89" s="429">
        <f>'RAW by Ins Annex C p.2,3'!I80</f>
        <v>1061.1753778606637</v>
      </c>
      <c r="K89" s="429">
        <f>'RAW by Ins Annex C p.2,3'!J80</f>
        <v>1156.6118718366151</v>
      </c>
      <c r="L89" s="429">
        <f>'RAW by Ins Annex C p.2,3'!K80</f>
        <v>1702.5135005498046</v>
      </c>
      <c r="M89" s="429">
        <f>'RAW by Ins Annex C p.2,3'!L80</f>
        <v>9224.5413619189603</v>
      </c>
      <c r="N89" s="132">
        <f>'RAW by Ins Annex C p.2,3'!M80</f>
        <v>0</v>
      </c>
      <c r="O89" s="429">
        <f>'RAW by Ins Annex C p.2,3'!N80</f>
        <v>4273.9398930196558</v>
      </c>
      <c r="P89" s="429">
        <f>'RAW by Ins Annex C p.2,3'!O80</f>
        <v>16132.816391552875</v>
      </c>
      <c r="Q89" s="429">
        <f>'RAW by Ins Annex C p.2,3'!P80</f>
        <v>17033.275930196593</v>
      </c>
      <c r="R89" s="338">
        <f t="shared" si="12"/>
        <v>26.056966376144082</v>
      </c>
      <c r="S89" s="338">
        <f t="shared" si="11"/>
        <v>27.129417345286004</v>
      </c>
      <c r="T89" s="429">
        <f>'RAW by Ins Annex C p.2,3'!Q80</f>
        <v>4202.8965933694953</v>
      </c>
      <c r="U89" s="429">
        <f>'RAW by Ins Annex C p.2,3'!R80</f>
        <v>3302.4370547257795</v>
      </c>
      <c r="V89" s="196"/>
      <c r="W89" s="197"/>
      <c r="X89" s="197"/>
      <c r="Y89" s="197"/>
      <c r="Z89" s="197"/>
      <c r="AA89" s="197"/>
      <c r="AB89" s="238"/>
      <c r="AC89" s="238"/>
      <c r="AD89" s="238"/>
      <c r="AE89" s="238"/>
      <c r="AF89" s="238"/>
      <c r="AG89" s="238"/>
      <c r="AH89" s="238"/>
      <c r="AI89" s="238"/>
      <c r="AJ89" s="238"/>
      <c r="AK89" s="238"/>
      <c r="AL89" s="238"/>
      <c r="AM89" s="238"/>
      <c r="AN89" s="238"/>
      <c r="AO89" s="238"/>
    </row>
    <row r="90" spans="1:41" ht="45">
      <c r="A90" s="123"/>
      <c r="B90" s="277"/>
      <c r="C90" s="278" t="s">
        <v>80</v>
      </c>
      <c r="D90" s="429">
        <f>'RAW by Ins Annex C p.2,3'!C81</f>
        <v>3.0680556325152009</v>
      </c>
      <c r="E90" s="131">
        <f>'RAW by Ins Annex C p.2,3'!D81</f>
        <v>0</v>
      </c>
      <c r="F90" s="132">
        <f>'RAW by Ins Annex C p.2,3'!E81</f>
        <v>0</v>
      </c>
      <c r="G90" s="131">
        <f>'RAW by Ins Annex C p.2,3'!F81</f>
        <v>0</v>
      </c>
      <c r="H90" s="429">
        <f>'RAW by Ins Annex C p.2,3'!G81</f>
        <v>6.0597706448264947</v>
      </c>
      <c r="I90" s="131">
        <f>'RAW by Ins Annex C p.2,3'!H81</f>
        <v>0</v>
      </c>
      <c r="J90" s="429">
        <f>'RAW by Ins Annex C p.2,3'!I81</f>
        <v>286.81890010075853</v>
      </c>
      <c r="K90" s="429">
        <f>'RAW by Ins Annex C p.2,3'!J81</f>
        <v>1362.3371487363793</v>
      </c>
      <c r="L90" s="429">
        <f>'RAW by Ins Annex C p.2,3'!K81</f>
        <v>61.253774678122774</v>
      </c>
      <c r="M90" s="131">
        <f>'RAW by Ins Annex C p.2,3'!L81</f>
        <v>0</v>
      </c>
      <c r="N90" s="429">
        <f>'RAW by Ins Annex C p.2,3'!M81</f>
        <v>1030.8968482927464</v>
      </c>
      <c r="O90" s="131">
        <f>'RAW by Ins Annex C p.2,3'!N81</f>
        <v>0</v>
      </c>
      <c r="P90" s="429">
        <f>'RAW by Ins Annex C p.2,3'!O81</f>
        <v>1388.0973493489694</v>
      </c>
      <c r="Q90" s="429">
        <f>'RAW by Ins Annex C p.2,3'!P81</f>
        <v>1362.3371487363793</v>
      </c>
      <c r="R90" s="338">
        <f t="shared" si="12"/>
        <v>2.2419895622031119</v>
      </c>
      <c r="S90" s="338">
        <f t="shared" si="11"/>
        <v>2.1698358685973353</v>
      </c>
      <c r="T90" s="429">
        <f>'RAW by Ins Annex C p.2,3'!Q81</f>
        <v>18.476566719734688</v>
      </c>
      <c r="U90" s="429">
        <f>'RAW by Ins Annex C p.2,3'!R81</f>
        <v>44.236767332324597</v>
      </c>
      <c r="V90" s="196"/>
      <c r="W90" s="197"/>
      <c r="X90" s="197"/>
      <c r="Y90" s="197"/>
      <c r="Z90" s="197"/>
      <c r="AA90" s="197"/>
      <c r="AB90" s="238"/>
      <c r="AC90" s="238"/>
      <c r="AD90" s="238"/>
      <c r="AE90" s="238"/>
      <c r="AF90" s="238"/>
      <c r="AG90" s="238"/>
      <c r="AH90" s="238"/>
      <c r="AI90" s="238"/>
      <c r="AJ90" s="238"/>
      <c r="AK90" s="238"/>
      <c r="AL90" s="238"/>
      <c r="AM90" s="238"/>
      <c r="AN90" s="238"/>
      <c r="AO90" s="238"/>
    </row>
    <row r="91" spans="1:41" ht="30">
      <c r="A91" s="123"/>
      <c r="B91" s="277"/>
      <c r="C91" s="278" t="s">
        <v>81</v>
      </c>
      <c r="D91" s="429">
        <f>'RAW by Ins Annex C p.2,3'!C82</f>
        <v>95.790777708000007</v>
      </c>
      <c r="E91" s="132">
        <f>'RAW by Ins Annex C p.2,3'!D82</f>
        <v>0</v>
      </c>
      <c r="F91" s="429">
        <f>'RAW by Ins Annex C p.2,3'!E82</f>
        <v>45.32475265075999</v>
      </c>
      <c r="G91" s="429">
        <f>'RAW by Ins Annex C p.2,3'!F82</f>
        <v>50</v>
      </c>
      <c r="H91" s="429">
        <f>'RAW by Ins Annex C p.2,3'!G82</f>
        <v>315.73239227704806</v>
      </c>
      <c r="I91" s="429">
        <f>'RAW by Ins Annex C p.2,3'!H82</f>
        <v>1081.5766957777801</v>
      </c>
      <c r="J91" s="429">
        <f>'RAW by Ins Annex C p.2,3'!I82</f>
        <v>2833.5454919332119</v>
      </c>
      <c r="K91" s="429">
        <f>'RAW by Ins Annex C p.2,3'!J82</f>
        <v>4591.9714107075843</v>
      </c>
      <c r="L91" s="429">
        <f>'RAW by Ins Annex C p.2,3'!K82</f>
        <v>1612.8591788009269</v>
      </c>
      <c r="M91" s="429">
        <f>'RAW by Ins Annex C p.2,3'!L82</f>
        <v>5285.4338981819692</v>
      </c>
      <c r="N91" s="429">
        <f>'RAW by Ins Annex C p.2,3'!M82</f>
        <v>2802.9350159547025</v>
      </c>
      <c r="O91" s="131">
        <f>'RAW by Ins Annex C p.2,3'!N82</f>
        <v>0</v>
      </c>
      <c r="P91" s="429">
        <f>'RAW by Ins Annex C p.2,3'!O82</f>
        <v>7706.1876093246501</v>
      </c>
      <c r="Q91" s="429">
        <f>'RAW by Ins Annex C p.2,3'!P82</f>
        <v>11008.982004667334</v>
      </c>
      <c r="R91" s="338">
        <f t="shared" si="12"/>
        <v>12.446671836516352</v>
      </c>
      <c r="S91" s="338">
        <f t="shared" si="11"/>
        <v>17.534340932144833</v>
      </c>
      <c r="T91" s="429">
        <f>'RAW by Ins Annex C p.2,3'!Q82</f>
        <v>4683.7851057364733</v>
      </c>
      <c r="U91" s="429">
        <f>'RAW by Ins Annex C p.2,3'!R82</f>
        <v>1380.9907103937899</v>
      </c>
      <c r="V91" s="196"/>
      <c r="W91" s="197"/>
      <c r="X91" s="197"/>
      <c r="Y91" s="197"/>
      <c r="Z91" s="197"/>
      <c r="AA91" s="197"/>
      <c r="AB91" s="238"/>
      <c r="AC91" s="238"/>
      <c r="AD91" s="238"/>
      <c r="AE91" s="238"/>
      <c r="AF91" s="238"/>
      <c r="AG91" s="238"/>
      <c r="AH91" s="238"/>
      <c r="AI91" s="238"/>
      <c r="AJ91" s="238"/>
      <c r="AK91" s="238"/>
      <c r="AL91" s="238"/>
      <c r="AM91" s="238"/>
      <c r="AN91" s="238"/>
      <c r="AO91" s="238"/>
    </row>
    <row r="92" spans="1:41">
      <c r="A92" s="123"/>
      <c r="B92" s="277"/>
      <c r="C92" s="278" t="s">
        <v>82</v>
      </c>
      <c r="D92" s="429">
        <f>'RAW by Ins Annex C p.2,3'!C83</f>
        <v>8.4394361187500003E-2</v>
      </c>
      <c r="E92" s="429">
        <f>'RAW by Ins Annex C p.2,3'!D83</f>
        <v>3.6583941500999999</v>
      </c>
      <c r="F92" s="429">
        <f>'RAW by Ins Annex C p.2,3'!E83</f>
        <v>1.2829853339999999E-2</v>
      </c>
      <c r="G92" s="132">
        <f>'RAW by Ins Annex C p.2,3'!F83</f>
        <v>0.39637494106999999</v>
      </c>
      <c r="H92" s="429">
        <f>'RAW by Ins Annex C p.2,3'!G83</f>
        <v>53.305377237676907</v>
      </c>
      <c r="I92" s="429">
        <f>'RAW by Ins Annex C p.2,3'!H83</f>
        <v>51.270172418545506</v>
      </c>
      <c r="J92" s="429">
        <f>'RAW by Ins Annex C p.2,3'!I83</f>
        <v>1.691353805074381</v>
      </c>
      <c r="K92" s="429">
        <f>'RAW by Ins Annex C p.2,3'!J83</f>
        <v>5.1835754103438472</v>
      </c>
      <c r="L92" s="429">
        <f>'RAW by Ins Annex C p.2,3'!K83</f>
        <v>22.182037480639202</v>
      </c>
      <c r="M92" s="429">
        <f>'RAW by Ins Annex C p.2,3'!L83</f>
        <v>25.266696447670189</v>
      </c>
      <c r="N92" s="429">
        <f>'RAW by Ins Annex C p.2,3'!M83</f>
        <v>4.6165614550067007</v>
      </c>
      <c r="O92" s="429">
        <f>'RAW by Ins Annex C p.2,3'!N83</f>
        <v>1.9419987975380999</v>
      </c>
      <c r="P92" s="429">
        <f>'RAW by Ins Annex C p.2,3'!O83</f>
        <v>81.892554192924692</v>
      </c>
      <c r="Q92" s="429">
        <f>'RAW by Ins Annex C p.2,3'!P83</f>
        <v>87.717212165267654</v>
      </c>
      <c r="R92" s="338">
        <f t="shared" si="12"/>
        <v>0.13226900246499354</v>
      </c>
      <c r="S92" s="338">
        <f t="shared" si="11"/>
        <v>0.13970987536095641</v>
      </c>
      <c r="T92" s="429">
        <f>'RAW by Ins Annex C p.2,3'!Q83</f>
        <v>36.655011390841658</v>
      </c>
      <c r="U92" s="429">
        <f>'RAW by Ins Annex C p.2,3'!R83</f>
        <v>30.830353418498706</v>
      </c>
      <c r="V92" s="196"/>
      <c r="W92" s="197"/>
      <c r="X92" s="197"/>
      <c r="Y92" s="197"/>
      <c r="Z92" s="197"/>
      <c r="AA92" s="197"/>
      <c r="AB92" s="238"/>
      <c r="AC92" s="238"/>
      <c r="AD92" s="238"/>
      <c r="AE92" s="238"/>
      <c r="AF92" s="238"/>
      <c r="AG92" s="238"/>
      <c r="AH92" s="238"/>
      <c r="AI92" s="238"/>
      <c r="AJ92" s="238"/>
      <c r="AK92" s="238"/>
      <c r="AL92" s="238"/>
      <c r="AM92" s="238"/>
      <c r="AN92" s="238"/>
      <c r="AO92" s="238"/>
    </row>
    <row r="93" spans="1:41">
      <c r="A93" s="123"/>
      <c r="B93" s="277"/>
      <c r="C93" s="278" t="s">
        <v>83</v>
      </c>
      <c r="D93" s="429">
        <f>'RAW by Ins Annex C p.2,3'!C84</f>
        <v>54.23100409048169</v>
      </c>
      <c r="E93" s="429">
        <f>'RAW by Ins Annex C p.2,3'!D84</f>
        <v>35.532815960809998</v>
      </c>
      <c r="F93" s="429">
        <f>'RAW by Ins Annex C p.2,3'!E84</f>
        <v>47.088087089827589</v>
      </c>
      <c r="G93" s="429">
        <f>'RAW by Ins Annex C p.2,3'!F84</f>
        <v>12.837730868860001</v>
      </c>
      <c r="H93" s="429">
        <f>'RAW by Ins Annex C p.2,3'!G84</f>
        <v>449.9740953748103</v>
      </c>
      <c r="I93" s="429">
        <f>'RAW by Ins Annex C p.2,3'!H84</f>
        <v>516.62373727403929</v>
      </c>
      <c r="J93" s="429">
        <f>'RAW by Ins Annex C p.2,3'!I84</f>
        <v>377.53295521802204</v>
      </c>
      <c r="K93" s="429">
        <f>'RAW by Ins Annex C p.2,3'!J84</f>
        <v>383.02759503095126</v>
      </c>
      <c r="L93" s="429">
        <f>'RAW by Ins Annex C p.2,3'!K84</f>
        <v>75.614610677733495</v>
      </c>
      <c r="M93" s="429">
        <f>'RAW by Ins Annex C p.2,3'!L84</f>
        <v>111.38694127017114</v>
      </c>
      <c r="N93" s="429">
        <f>'RAW by Ins Annex C p.2,3'!M84</f>
        <v>710.3411627725352</v>
      </c>
      <c r="O93" s="429">
        <f>'RAW by Ins Annex C p.2,3'!N84</f>
        <v>764.46087141912301</v>
      </c>
      <c r="P93" s="429">
        <f>'RAW by Ins Annex C p.2,3'!O84</f>
        <v>1714.7819152234101</v>
      </c>
      <c r="Q93" s="429">
        <f>'RAW by Ins Annex C p.2,3'!P84</f>
        <v>1823.8696918239548</v>
      </c>
      <c r="R93" s="338">
        <f t="shared" si="12"/>
        <v>2.769635110382326</v>
      </c>
      <c r="S93" s="338">
        <f t="shared" si="11"/>
        <v>2.9049328065654807</v>
      </c>
      <c r="T93" s="429">
        <f>'RAW by Ins Annex C p.2,3'!Q84</f>
        <v>177.15616936175311</v>
      </c>
      <c r="U93" s="429">
        <f>'RAW by Ins Annex C p.2,3'!R84</f>
        <v>68.068392761208699</v>
      </c>
      <c r="V93" s="196"/>
      <c r="W93" s="197"/>
      <c r="X93" s="197"/>
      <c r="Y93" s="197"/>
      <c r="Z93" s="197"/>
      <c r="AA93" s="197"/>
      <c r="AB93" s="238"/>
      <c r="AC93" s="238"/>
      <c r="AD93" s="238"/>
      <c r="AE93" s="238"/>
      <c r="AF93" s="238"/>
      <c r="AG93" s="238"/>
      <c r="AH93" s="238"/>
      <c r="AI93" s="238"/>
      <c r="AJ93" s="238"/>
      <c r="AK93" s="238"/>
      <c r="AL93" s="238"/>
      <c r="AM93" s="238"/>
      <c r="AN93" s="238"/>
      <c r="AO93" s="238"/>
    </row>
    <row r="94" spans="1:41">
      <c r="A94" s="123"/>
      <c r="B94" s="277"/>
      <c r="C94" s="279" t="s">
        <v>16</v>
      </c>
      <c r="D94" s="134">
        <f>'RAW by Ins Annex C p.2,3'!C85</f>
        <v>4775.9003354979586</v>
      </c>
      <c r="E94" s="134">
        <f>'RAW by Ins Annex C p.2,3'!D85</f>
        <v>9915.8111612603534</v>
      </c>
      <c r="F94" s="134">
        <f>'RAW by Ins Annex C p.2,3'!E85</f>
        <v>6225.3643318306786</v>
      </c>
      <c r="G94" s="134">
        <f>'RAW by Ins Annex C p.2,3'!F85</f>
        <v>5622.0242485034496</v>
      </c>
      <c r="H94" s="134">
        <f>'RAW by Ins Annex C p.2,3'!G85</f>
        <v>20032.411117692634</v>
      </c>
      <c r="I94" s="134">
        <f>'RAW by Ins Annex C p.2,3'!H85</f>
        <v>18256.346745072082</v>
      </c>
      <c r="J94" s="134">
        <f>'RAW by Ins Annex C p.2,3'!I85</f>
        <v>8013.5944352208408</v>
      </c>
      <c r="K94" s="134">
        <f>'RAW by Ins Annex C p.2,3'!J85</f>
        <v>7762.4239608700909</v>
      </c>
      <c r="L94" s="134">
        <f>'RAW by Ins Annex C p.2,3'!K85</f>
        <v>8994.5429657708446</v>
      </c>
      <c r="M94" s="134">
        <f>'RAW by Ins Annex C p.2,3'!L85</f>
        <v>16188.224029539164</v>
      </c>
      <c r="N94" s="134">
        <f>'RAW by Ins Annex C p.2,3'!M85</f>
        <v>13871.826946412222</v>
      </c>
      <c r="O94" s="134">
        <f>'RAW by Ins Annex C p.2,3'!N85</f>
        <v>5040.4324846442805</v>
      </c>
      <c r="P94" s="134">
        <f>'RAW by Ins Annex C p.2,3'!O85</f>
        <v>61913.640132425178</v>
      </c>
      <c r="Q94" s="134">
        <f>'RAW by Ins Annex C p.2,3'!P85</f>
        <v>62785.262629889425</v>
      </c>
      <c r="R94" s="161">
        <f t="shared" si="12"/>
        <v>100</v>
      </c>
      <c r="S94" s="161">
        <f t="shared" si="11"/>
        <v>100</v>
      </c>
      <c r="T94" s="134">
        <f>'RAW by Ins Annex C p.2,3'!Q85</f>
        <v>10762.502068744674</v>
      </c>
      <c r="U94" s="134">
        <f>'RAW by Ins Annex C p.2,3'!R85</f>
        <v>9890.8795712804313</v>
      </c>
      <c r="V94" s="196"/>
      <c r="W94" s="197"/>
      <c r="X94" s="197"/>
      <c r="Y94" s="197"/>
      <c r="Z94" s="197"/>
      <c r="AA94" s="197"/>
      <c r="AB94" s="238"/>
      <c r="AC94" s="238"/>
      <c r="AD94" s="238"/>
      <c r="AE94" s="238"/>
      <c r="AF94" s="238"/>
      <c r="AG94" s="238"/>
      <c r="AH94" s="238"/>
      <c r="AI94" s="238"/>
      <c r="AJ94" s="238"/>
      <c r="AK94" s="238"/>
      <c r="AL94" s="238"/>
      <c r="AM94" s="238"/>
      <c r="AN94" s="238"/>
      <c r="AO94" s="238"/>
    </row>
    <row r="95" spans="1:41" s="123" customFormat="1">
      <c r="C95" s="339"/>
      <c r="D95" s="215"/>
      <c r="E95" s="215"/>
      <c r="F95" s="215"/>
      <c r="G95" s="215"/>
      <c r="H95" s="215"/>
      <c r="I95" s="215"/>
      <c r="J95" s="215"/>
      <c r="K95" s="215"/>
      <c r="L95" s="215"/>
      <c r="M95" s="215"/>
      <c r="N95" s="215"/>
      <c r="O95" s="215"/>
      <c r="P95" s="340"/>
      <c r="Q95" s="340"/>
      <c r="R95" s="340"/>
      <c r="S95" s="340"/>
      <c r="T95" s="215"/>
      <c r="U95" s="215"/>
      <c r="W95" s="210"/>
      <c r="X95" s="210"/>
    </row>
    <row r="96" spans="1:41">
      <c r="A96" s="123"/>
      <c r="B96" s="333"/>
      <c r="C96" s="466" t="s">
        <v>100</v>
      </c>
      <c r="D96" s="466"/>
      <c r="E96" s="466"/>
      <c r="F96" s="466"/>
      <c r="G96" s="466"/>
      <c r="H96" s="466"/>
      <c r="I96" s="466"/>
      <c r="J96" s="466"/>
      <c r="K96" s="466"/>
      <c r="L96" s="466"/>
      <c r="M96" s="466"/>
      <c r="N96" s="466"/>
      <c r="O96" s="466"/>
      <c r="P96" s="466"/>
      <c r="Q96" s="466"/>
      <c r="R96" s="466"/>
      <c r="S96" s="466"/>
      <c r="T96" s="466"/>
      <c r="U96" s="467"/>
      <c r="W96" s="197"/>
      <c r="X96" s="197"/>
    </row>
    <row r="97" spans="1:41" ht="30" customHeight="1">
      <c r="A97" s="123"/>
      <c r="B97" s="334" t="s">
        <v>4</v>
      </c>
      <c r="C97" s="335"/>
      <c r="D97" s="551" t="s">
        <v>6</v>
      </c>
      <c r="E97" s="551"/>
      <c r="F97" s="551" t="s">
        <v>7</v>
      </c>
      <c r="G97" s="551"/>
      <c r="H97" s="551" t="s">
        <v>8</v>
      </c>
      <c r="I97" s="551"/>
      <c r="J97" s="551" t="s">
        <v>9</v>
      </c>
      <c r="K97" s="551"/>
      <c r="L97" s="551" t="s">
        <v>10</v>
      </c>
      <c r="M97" s="551"/>
      <c r="N97" s="551" t="s">
        <v>11</v>
      </c>
      <c r="O97" s="551"/>
      <c r="P97" s="525" t="s">
        <v>12</v>
      </c>
      <c r="Q97" s="526"/>
      <c r="R97" s="552" t="s">
        <v>130</v>
      </c>
      <c r="S97" s="553"/>
      <c r="T97" s="551" t="s">
        <v>13</v>
      </c>
      <c r="U97" s="551"/>
      <c r="W97" s="197"/>
      <c r="X97" s="125" t="s">
        <v>107</v>
      </c>
      <c r="Y97" s="362">
        <f ca="1">NOW()</f>
        <v>44383.44200451389</v>
      </c>
    </row>
    <row r="98" spans="1:41">
      <c r="A98" s="123"/>
      <c r="B98" s="283" t="s">
        <v>70</v>
      </c>
      <c r="C98" s="284"/>
      <c r="D98" s="438" t="s">
        <v>74</v>
      </c>
      <c r="E98" s="438" t="s">
        <v>75</v>
      </c>
      <c r="F98" s="438" t="s">
        <v>74</v>
      </c>
      <c r="G98" s="438" t="s">
        <v>75</v>
      </c>
      <c r="H98" s="438" t="s">
        <v>74</v>
      </c>
      <c r="I98" s="438" t="s">
        <v>75</v>
      </c>
      <c r="J98" s="438" t="s">
        <v>74</v>
      </c>
      <c r="K98" s="438" t="s">
        <v>75</v>
      </c>
      <c r="L98" s="438" t="s">
        <v>74</v>
      </c>
      <c r="M98" s="438" t="s">
        <v>75</v>
      </c>
      <c r="N98" s="438" t="s">
        <v>74</v>
      </c>
      <c r="O98" s="438" t="s">
        <v>75</v>
      </c>
      <c r="P98" s="290" t="s">
        <v>74</v>
      </c>
      <c r="Q98" s="290" t="s">
        <v>75</v>
      </c>
      <c r="R98" s="336" t="s">
        <v>74</v>
      </c>
      <c r="S98" s="336" t="s">
        <v>75</v>
      </c>
      <c r="T98" s="438" t="s">
        <v>74</v>
      </c>
      <c r="U98" s="438" t="s">
        <v>75</v>
      </c>
      <c r="W98" s="197"/>
      <c r="Y98" s="125" t="s">
        <v>108</v>
      </c>
    </row>
    <row r="99" spans="1:41">
      <c r="A99" s="123"/>
      <c r="B99" s="277"/>
      <c r="C99" s="278" t="s">
        <v>76</v>
      </c>
      <c r="D99" s="131">
        <f>'RAW by Ins Annex C p.2,3'!C91</f>
        <v>0</v>
      </c>
      <c r="E99" s="131">
        <f>'RAW by Ins Annex C p.2,3'!D91</f>
        <v>0</v>
      </c>
      <c r="F99" s="429">
        <f>'RAW by Ins Annex C p.2,3'!E91</f>
        <v>619.7753228482801</v>
      </c>
      <c r="G99" s="429">
        <f>'RAW by Ins Annex C p.2,3'!F91</f>
        <v>57.121473136529993</v>
      </c>
      <c r="H99" s="131">
        <f>'RAW by Ins Annex C p.2,3'!G91</f>
        <v>0</v>
      </c>
      <c r="I99" s="131">
        <f>'RAW by Ins Annex C p.2,3'!H91</f>
        <v>0</v>
      </c>
      <c r="J99" s="131">
        <f>'RAW by Ins Annex C p.2,3'!I91</f>
        <v>0</v>
      </c>
      <c r="K99" s="131">
        <f>'RAW by Ins Annex C p.2,3'!J91</f>
        <v>0</v>
      </c>
      <c r="L99" s="131">
        <f>'RAW by Ins Annex C p.2,3'!K91</f>
        <v>0</v>
      </c>
      <c r="M99" s="131">
        <f>'RAW by Ins Annex C p.2,3'!L91</f>
        <v>0</v>
      </c>
      <c r="N99" s="131">
        <f>'RAW by Ins Annex C p.2,3'!M91</f>
        <v>0</v>
      </c>
      <c r="O99" s="131">
        <f>'RAW by Ins Annex C p.2,3'!N91</f>
        <v>0</v>
      </c>
      <c r="P99" s="429">
        <f>'RAW by Ins Annex C p.2,3'!O91</f>
        <v>619.7753228482801</v>
      </c>
      <c r="Q99" s="429">
        <f>'RAW by Ins Annex C p.2,3'!P91</f>
        <v>57.121473136529993</v>
      </c>
      <c r="R99" s="338">
        <f>P99/$P$107*100</f>
        <v>0.98675653970847055</v>
      </c>
      <c r="S99" s="338">
        <f>Q99/$Q$107*100</f>
        <v>9.0318996054871883E-2</v>
      </c>
      <c r="T99" s="429">
        <f>'RAW by Ins Annex C p.2,3'!Q91</f>
        <v>-504.31052465573998</v>
      </c>
      <c r="U99" s="429">
        <f>'RAW by Ins Annex C p.2,3'!R91</f>
        <v>58.343325056010002</v>
      </c>
      <c r="V99" s="196"/>
      <c r="W99" s="197"/>
      <c r="X99" s="197"/>
      <c r="Y99" s="197"/>
      <c r="Z99" s="197"/>
      <c r="AA99" s="197"/>
      <c r="AB99" s="238"/>
      <c r="AC99" s="238"/>
      <c r="AD99" s="238"/>
      <c r="AE99" s="238"/>
      <c r="AF99" s="238"/>
      <c r="AG99" s="238"/>
      <c r="AH99" s="238"/>
      <c r="AI99" s="238"/>
      <c r="AJ99" s="238"/>
      <c r="AK99" s="238"/>
      <c r="AL99" s="238"/>
      <c r="AM99" s="238"/>
      <c r="AN99" s="238"/>
      <c r="AO99" s="238"/>
    </row>
    <row r="100" spans="1:41">
      <c r="A100" s="123"/>
      <c r="B100" s="277"/>
      <c r="C100" s="278" t="s">
        <v>131</v>
      </c>
      <c r="D100" s="429">
        <f>'RAW by Ins Annex C p.2,3'!C92</f>
        <v>2270.7740572596026</v>
      </c>
      <c r="E100" s="131">
        <f>'RAW by Ins Annex C p.2,3'!D92</f>
        <v>0</v>
      </c>
      <c r="F100" s="429">
        <f>'RAW by Ins Annex C p.2,3'!E92</f>
        <v>300.49631988204999</v>
      </c>
      <c r="G100" s="429">
        <f>'RAW by Ins Annex C p.2,3'!F92</f>
        <v>5356.6566075985211</v>
      </c>
      <c r="H100" s="429">
        <f>'RAW by Ins Annex C p.2,3'!G92</f>
        <v>4317.6193991585815</v>
      </c>
      <c r="I100" s="429">
        <f>'RAW by Ins Annex C p.2,3'!H92</f>
        <v>15379.59438082648</v>
      </c>
      <c r="J100" s="429">
        <f>'RAW by Ins Annex C p.2,3'!I92</f>
        <v>679.6640606874347</v>
      </c>
      <c r="K100" s="429">
        <f>'RAW by Ins Annex C p.2,3'!J92</f>
        <v>0.65285122406306006</v>
      </c>
      <c r="L100" s="429">
        <f>'RAW by Ins Annex C p.2,3'!K92</f>
        <v>5215.1012442519132</v>
      </c>
      <c r="M100" s="131">
        <f>'RAW by Ins Annex C p.2,3'!L92</f>
        <v>0</v>
      </c>
      <c r="N100" s="429">
        <f>'RAW by Ins Annex C p.2,3'!M92</f>
        <v>8739.6984387308694</v>
      </c>
      <c r="O100" s="131">
        <f>'RAW by Ins Annex C p.2,3'!N92</f>
        <v>0</v>
      </c>
      <c r="P100" s="429">
        <f>'RAW by Ins Annex C p.2,3'!O92</f>
        <v>21523.353519970449</v>
      </c>
      <c r="Q100" s="429">
        <f>'RAW by Ins Annex C p.2,3'!P92</f>
        <v>20736.903839649065</v>
      </c>
      <c r="R100" s="338">
        <f t="shared" ref="R100:R107" si="13">P100/$P$107*100</f>
        <v>34.267756490665043</v>
      </c>
      <c r="S100" s="338">
        <f t="shared" ref="S100:S107" si="14">Q100/$Q$107*100</f>
        <v>32.788656055961411</v>
      </c>
      <c r="T100" s="429">
        <f>'RAW by Ins Annex C p.2,3'!Q92</f>
        <v>288.2110317966717</v>
      </c>
      <c r="U100" s="429">
        <f>'RAW by Ins Annex C p.2,3'!R92</f>
        <v>1074.6607121180557</v>
      </c>
      <c r="V100" s="196"/>
      <c r="W100" s="197"/>
      <c r="X100" s="197"/>
      <c r="Y100" s="197"/>
      <c r="Z100" s="197"/>
      <c r="AA100" s="197"/>
      <c r="AB100" s="238"/>
      <c r="AC100" s="238"/>
      <c r="AD100" s="238"/>
      <c r="AE100" s="238"/>
      <c r="AF100" s="238"/>
      <c r="AG100" s="238"/>
      <c r="AH100" s="238"/>
      <c r="AI100" s="238"/>
      <c r="AJ100" s="238"/>
      <c r="AK100" s="238"/>
      <c r="AL100" s="238"/>
      <c r="AM100" s="238"/>
      <c r="AN100" s="238"/>
      <c r="AO100" s="238"/>
    </row>
    <row r="101" spans="1:41">
      <c r="A101" s="123"/>
      <c r="B101" s="277"/>
      <c r="C101" s="278" t="s">
        <v>78</v>
      </c>
      <c r="D101" s="429">
        <f>'RAW by Ins Annex C p.2,3'!C93</f>
        <v>1807.2686931059307</v>
      </c>
      <c r="E101" s="429">
        <f>'RAW by Ins Annex C p.2,3'!D93</f>
        <v>8678.0944546018873</v>
      </c>
      <c r="F101" s="429">
        <f>'RAW by Ins Annex C p.2,3'!E93</f>
        <v>4311.0917616871902</v>
      </c>
      <c r="G101" s="429">
        <f>'RAW by Ins Annex C p.2,3'!F93</f>
        <v>74.331193919049994</v>
      </c>
      <c r="H101" s="429">
        <f>'RAW by Ins Annex C p.2,3'!G93</f>
        <v>4205.5206143671767</v>
      </c>
      <c r="I101" s="429">
        <f>'RAW by Ins Annex C p.2,3'!H93</f>
        <v>1089.3544868334011</v>
      </c>
      <c r="J101" s="429">
        <f>'RAW by Ins Annex C p.2,3'!I93</f>
        <v>2722.896823078288</v>
      </c>
      <c r="K101" s="429">
        <f>'RAW by Ins Annex C p.2,3'!J93</f>
        <v>270.85263621148613</v>
      </c>
      <c r="L101" s="429">
        <f>'RAW by Ins Annex C p.2,3'!K93</f>
        <v>412.81984616664744</v>
      </c>
      <c r="M101" s="429">
        <f>'RAW by Ins Annex C p.2,3'!L93</f>
        <v>1611.7307597651886</v>
      </c>
      <c r="N101" s="429">
        <f>'RAW by Ins Annex C p.2,3'!M93</f>
        <v>580.17296290271895</v>
      </c>
      <c r="O101" s="128">
        <f>'RAW by Ins Annex C p.2,3'!N93</f>
        <v>9.579727952429308E-2</v>
      </c>
      <c r="P101" s="429">
        <f>'RAW by Ins Annex C p.2,3'!O93</f>
        <v>14039.770701307953</v>
      </c>
      <c r="Q101" s="429">
        <f>'RAW by Ins Annex C p.2,3'!P93</f>
        <v>11724.459328610537</v>
      </c>
      <c r="R101" s="338">
        <f t="shared" si="13"/>
        <v>22.352996392072225</v>
      </c>
      <c r="S101" s="338">
        <f t="shared" si="14"/>
        <v>18.53841187385402</v>
      </c>
      <c r="T101" s="429">
        <f>'RAW by Ins Annex C p.2,3'!Q93</f>
        <v>1749.9025474609637</v>
      </c>
      <c r="U101" s="429">
        <f>'RAW by Ins Annex C p.2,3'!R93</f>
        <v>4065.2139201583786</v>
      </c>
      <c r="V101" s="196"/>
      <c r="W101" s="197"/>
      <c r="X101" s="197"/>
      <c r="Y101" s="197"/>
      <c r="Z101" s="197"/>
      <c r="AA101" s="197"/>
      <c r="AB101" s="238"/>
      <c r="AC101" s="238"/>
      <c r="AD101" s="238"/>
      <c r="AE101" s="238"/>
      <c r="AF101" s="238"/>
      <c r="AG101" s="238"/>
      <c r="AH101" s="238"/>
      <c r="AI101" s="238"/>
      <c r="AJ101" s="238"/>
      <c r="AK101" s="238"/>
      <c r="AL101" s="238"/>
      <c r="AM101" s="238"/>
      <c r="AN101" s="238"/>
      <c r="AO101" s="238"/>
    </row>
    <row r="102" spans="1:41">
      <c r="A102" s="123"/>
      <c r="B102" s="277"/>
      <c r="C102" s="278" t="s">
        <v>79</v>
      </c>
      <c r="D102" s="429">
        <f>'RAW by Ins Annex C p.2,3'!C94</f>
        <v>731.68634906738487</v>
      </c>
      <c r="E102" s="429">
        <f>'RAW by Ins Annex C p.2,3'!D94</f>
        <v>1578.6759550110203</v>
      </c>
      <c r="F102" s="429">
        <f>'RAW by Ins Annex C p.2,3'!E94</f>
        <v>1209.7708462770299</v>
      </c>
      <c r="G102" s="429">
        <f>'RAW by Ins Annex C p.2,3'!F94</f>
        <v>304.99999993699998</v>
      </c>
      <c r="H102" s="429">
        <f>'RAW by Ins Annex C p.2,3'!G94</f>
        <v>11060.079481096762</v>
      </c>
      <c r="I102" s="429">
        <f>'RAW by Ins Annex C p.2,3'!H94</f>
        <v>336.75115406900488</v>
      </c>
      <c r="J102" s="429">
        <f>'RAW by Ins Annex C p.2,3'!I94</f>
        <v>1040.1828695050349</v>
      </c>
      <c r="K102" s="429">
        <f>'RAW by Ins Annex C p.2,3'!J94</f>
        <v>1154.9727967653712</v>
      </c>
      <c r="L102" s="429">
        <f>'RAW by Ins Annex C p.2,3'!K94</f>
        <v>1710.9189421242395</v>
      </c>
      <c r="M102" s="429">
        <f>'RAW by Ins Annex C p.2,3'!L94</f>
        <v>8992.44502764143</v>
      </c>
      <c r="N102" s="132">
        <f>'RAW by Ins Annex C p.2,3'!M94</f>
        <v>0</v>
      </c>
      <c r="O102" s="429">
        <f>'RAW by Ins Annex C p.2,3'!N94</f>
        <v>4256.6673889170152</v>
      </c>
      <c r="P102" s="429">
        <f>'RAW by Ins Annex C p.2,3'!O94</f>
        <v>15752.638488070452</v>
      </c>
      <c r="Q102" s="429">
        <f>'RAW by Ins Annex C p.2,3'!P94</f>
        <v>16624.512322340841</v>
      </c>
      <c r="R102" s="338">
        <f t="shared" si="13"/>
        <v>25.080087045627696</v>
      </c>
      <c r="S102" s="338">
        <f t="shared" si="14"/>
        <v>26.286248942964228</v>
      </c>
      <c r="T102" s="429">
        <f>'RAW by Ins Annex C p.2,3'!Q94</f>
        <v>4226.1974315902917</v>
      </c>
      <c r="U102" s="429">
        <f>'RAW by Ins Annex C p.2,3'!R94</f>
        <v>3354.3235973199039</v>
      </c>
      <c r="V102" s="196"/>
      <c r="W102" s="197"/>
      <c r="X102" s="197"/>
      <c r="Y102" s="197"/>
      <c r="Z102" s="197"/>
      <c r="AA102" s="197"/>
      <c r="AB102" s="238"/>
      <c r="AC102" s="238"/>
      <c r="AD102" s="238"/>
      <c r="AE102" s="238"/>
      <c r="AF102" s="238"/>
      <c r="AG102" s="238"/>
      <c r="AH102" s="238"/>
      <c r="AI102" s="238"/>
      <c r="AJ102" s="238"/>
      <c r="AK102" s="238"/>
      <c r="AL102" s="238"/>
      <c r="AM102" s="238"/>
      <c r="AN102" s="238"/>
      <c r="AO102" s="238"/>
    </row>
    <row r="103" spans="1:41" ht="45">
      <c r="A103" s="123"/>
      <c r="B103" s="277"/>
      <c r="C103" s="278" t="s">
        <v>80</v>
      </c>
      <c r="D103" s="429">
        <f>'RAW by Ins Annex C p.2,3'!C95</f>
        <v>3.1353911634950515</v>
      </c>
      <c r="E103" s="131">
        <f>'RAW by Ins Annex C p.2,3'!D95</f>
        <v>0</v>
      </c>
      <c r="F103" s="132">
        <f>'RAW by Ins Annex C p.2,3'!E95</f>
        <v>0</v>
      </c>
      <c r="G103" s="131">
        <f>'RAW by Ins Annex C p.2,3'!F95</f>
        <v>0</v>
      </c>
      <c r="H103" s="429">
        <f>'RAW by Ins Annex C p.2,3'!G95</f>
        <v>6.0566344568532768</v>
      </c>
      <c r="I103" s="131">
        <f>'RAW by Ins Annex C p.2,3'!H95</f>
        <v>0</v>
      </c>
      <c r="J103" s="429">
        <f>'RAW by Ins Annex C p.2,3'!I95</f>
        <v>281.8705202511718</v>
      </c>
      <c r="K103" s="429">
        <f>'RAW by Ins Annex C p.2,3'!J95</f>
        <v>1373.7919461636941</v>
      </c>
      <c r="L103" s="429">
        <f>'RAW by Ins Annex C p.2,3'!K95</f>
        <v>61.902634756419076</v>
      </c>
      <c r="M103" s="131">
        <f>'RAW by Ins Annex C p.2,3'!L95</f>
        <v>0</v>
      </c>
      <c r="N103" s="429">
        <f>'RAW by Ins Annex C p.2,3'!M95</f>
        <v>1047.3517223022682</v>
      </c>
      <c r="O103" s="131">
        <f>'RAW by Ins Annex C p.2,3'!N95</f>
        <v>0</v>
      </c>
      <c r="P103" s="429">
        <f>'RAW by Ins Annex C p.2,3'!O95</f>
        <v>1400.3169029302073</v>
      </c>
      <c r="Q103" s="429">
        <f>'RAW by Ins Annex C p.2,3'!P95</f>
        <v>1373.7919461636941</v>
      </c>
      <c r="R103" s="338">
        <f t="shared" si="13"/>
        <v>2.2294722146737502</v>
      </c>
      <c r="S103" s="338">
        <f t="shared" si="14"/>
        <v>2.1722042964333643</v>
      </c>
      <c r="T103" s="429">
        <f>'RAW by Ins Annex C p.2,3'!Q95</f>
        <v>18.045915140281355</v>
      </c>
      <c r="U103" s="429">
        <f>'RAW by Ins Annex C p.2,3'!R95</f>
        <v>44.570871906794594</v>
      </c>
      <c r="V103" s="196"/>
      <c r="W103" s="197"/>
      <c r="X103" s="197"/>
      <c r="Y103" s="197"/>
      <c r="Z103" s="197"/>
      <c r="AA103" s="197"/>
      <c r="AB103" s="238"/>
      <c r="AC103" s="238"/>
      <c r="AD103" s="238"/>
      <c r="AE103" s="238"/>
      <c r="AF103" s="238"/>
      <c r="AG103" s="238"/>
      <c r="AH103" s="238"/>
      <c r="AI103" s="238"/>
      <c r="AJ103" s="238"/>
      <c r="AK103" s="238"/>
      <c r="AL103" s="238"/>
      <c r="AM103" s="238"/>
      <c r="AN103" s="238"/>
      <c r="AO103" s="238"/>
    </row>
    <row r="104" spans="1:41" ht="30">
      <c r="A104" s="123"/>
      <c r="B104" s="277"/>
      <c r="C104" s="278" t="s">
        <v>81</v>
      </c>
      <c r="D104" s="429">
        <f>'RAW by Ins Annex C p.2,3'!C96</f>
        <v>95.790777708000007</v>
      </c>
      <c r="E104" s="132">
        <f>'RAW by Ins Annex C p.2,3'!D96</f>
        <v>0</v>
      </c>
      <c r="F104" s="429">
        <f>'RAW by Ins Annex C p.2,3'!E96</f>
        <v>45.093317189429996</v>
      </c>
      <c r="G104" s="429">
        <f>'RAW by Ins Annex C p.2,3'!F96</f>
        <v>50</v>
      </c>
      <c r="H104" s="429">
        <f>'RAW by Ins Annex C p.2,3'!G96</f>
        <v>317.3622488833347</v>
      </c>
      <c r="I104" s="429">
        <f>'RAW by Ins Annex C p.2,3'!H96</f>
        <v>1059.4359599599657</v>
      </c>
      <c r="J104" s="429">
        <f>'RAW by Ins Annex C p.2,3'!I96</f>
        <v>2795.021159274424</v>
      </c>
      <c r="K104" s="429">
        <f>'RAW by Ins Annex C p.2,3'!J96</f>
        <v>4626.8733385294254</v>
      </c>
      <c r="L104" s="429">
        <f>'RAW by Ins Annex C p.2,3'!K96</f>
        <v>1620.1698629637476</v>
      </c>
      <c r="M104" s="429">
        <f>'RAW by Ins Annex C p.2,3'!L96</f>
        <v>5130.2673550113377</v>
      </c>
      <c r="N104" s="429">
        <f>'RAW by Ins Annex C p.2,3'!M96</f>
        <v>2866.9733316555721</v>
      </c>
      <c r="O104" s="131">
        <f>'RAW by Ins Annex C p.2,3'!N96</f>
        <v>0</v>
      </c>
      <c r="P104" s="429">
        <f>'RAW by Ins Annex C p.2,3'!O96</f>
        <v>7740.4106976745079</v>
      </c>
      <c r="Q104" s="429">
        <f>'RAW by Ins Annex C p.2,3'!P96</f>
        <v>10866.576653500728</v>
      </c>
      <c r="R104" s="338">
        <f t="shared" si="13"/>
        <v>12.323660840284004</v>
      </c>
      <c r="S104" s="338">
        <f t="shared" si="14"/>
        <v>17.181949974428068</v>
      </c>
      <c r="T104" s="429">
        <f>'RAW by Ins Annex C p.2,3'!Q96</f>
        <v>4521.905419984666</v>
      </c>
      <c r="U104" s="429">
        <f>'RAW by Ins Annex C p.2,3'!R96</f>
        <v>1395.7394641584458</v>
      </c>
      <c r="V104" s="196"/>
      <c r="W104" s="197"/>
      <c r="X104" s="197"/>
      <c r="Y104" s="197"/>
      <c r="Z104" s="197"/>
      <c r="AA104" s="197"/>
      <c r="AB104" s="238"/>
      <c r="AC104" s="238"/>
      <c r="AD104" s="238"/>
      <c r="AE104" s="238"/>
      <c r="AF104" s="238"/>
      <c r="AG104" s="238"/>
      <c r="AH104" s="238"/>
      <c r="AI104" s="238"/>
      <c r="AJ104" s="238"/>
      <c r="AK104" s="238"/>
      <c r="AL104" s="238"/>
      <c r="AM104" s="238"/>
      <c r="AN104" s="238"/>
      <c r="AO104" s="238"/>
    </row>
    <row r="105" spans="1:41">
      <c r="A105" s="123"/>
      <c r="B105" s="277"/>
      <c r="C105" s="278" t="s">
        <v>82</v>
      </c>
      <c r="D105" s="429">
        <f>'RAW by Ins Annex C p.2,3'!C97</f>
        <v>8.20755926375E-2</v>
      </c>
      <c r="E105" s="429">
        <f>'RAW by Ins Annex C p.2,3'!D97</f>
        <v>3.5005715605579999</v>
      </c>
      <c r="F105" s="429">
        <f>'RAW by Ins Annex C p.2,3'!E97</f>
        <v>1.323011719E-2</v>
      </c>
      <c r="G105" s="132">
        <f>'RAW by Ins Annex C p.2,3'!F97</f>
        <v>1.1165320473299998</v>
      </c>
      <c r="H105" s="429">
        <f>'RAW by Ins Annex C p.2,3'!G97</f>
        <v>53.454601709572309</v>
      </c>
      <c r="I105" s="429">
        <f>'RAW by Ins Annex C p.2,3'!H97</f>
        <v>53.100347652738243</v>
      </c>
      <c r="J105" s="429">
        <f>'RAW by Ins Annex C p.2,3'!I97</f>
        <v>2.1307851961530351</v>
      </c>
      <c r="K105" s="429">
        <f>'RAW by Ins Annex C p.2,3'!J97</f>
        <v>5.8144196140872202</v>
      </c>
      <c r="L105" s="429">
        <f>'RAW by Ins Annex C p.2,3'!K97</f>
        <v>16.734825809563389</v>
      </c>
      <c r="M105" s="429">
        <f>'RAW by Ins Annex C p.2,3'!L97</f>
        <v>19.321067454461858</v>
      </c>
      <c r="N105" s="429">
        <f>'RAW by Ins Annex C p.2,3'!M97</f>
        <v>5.7870371879822358</v>
      </c>
      <c r="O105" s="429">
        <f>'RAW by Ins Annex C p.2,3'!N97</f>
        <v>1.61269476011158</v>
      </c>
      <c r="P105" s="429">
        <f>'RAW by Ins Annex C p.2,3'!O97</f>
        <v>78.202555613098468</v>
      </c>
      <c r="Q105" s="429">
        <f>'RAW by Ins Annex C p.2,3'!P97</f>
        <v>84.465633089286897</v>
      </c>
      <c r="R105" s="338">
        <f t="shared" si="13"/>
        <v>0.12450783425598021</v>
      </c>
      <c r="S105" s="338">
        <f t="shared" si="14"/>
        <v>0.13355487460082327</v>
      </c>
      <c r="T105" s="429">
        <f>'RAW by Ins Annex C p.2,3'!Q97</f>
        <v>29.323056414090715</v>
      </c>
      <c r="U105" s="429">
        <f>'RAW by Ins Annex C p.2,3'!R97</f>
        <v>23.059978937902279</v>
      </c>
      <c r="V105" s="196"/>
      <c r="W105" s="197"/>
      <c r="X105" s="197"/>
      <c r="Y105" s="197"/>
      <c r="Z105" s="197"/>
      <c r="AA105" s="197"/>
      <c r="AB105" s="238"/>
      <c r="AC105" s="238"/>
      <c r="AD105" s="238"/>
      <c r="AE105" s="238"/>
      <c r="AF105" s="238"/>
      <c r="AG105" s="238"/>
      <c r="AH105" s="238"/>
      <c r="AI105" s="238"/>
      <c r="AJ105" s="238"/>
      <c r="AK105" s="238"/>
      <c r="AL105" s="238"/>
      <c r="AM105" s="238"/>
      <c r="AN105" s="238"/>
      <c r="AO105" s="238"/>
    </row>
    <row r="106" spans="1:41">
      <c r="A106" s="123"/>
      <c r="B106" s="277"/>
      <c r="C106" s="278" t="s">
        <v>83</v>
      </c>
      <c r="D106" s="429">
        <f>'RAW by Ins Annex C p.2,3'!C98</f>
        <v>50.593269028014014</v>
      </c>
      <c r="E106" s="429">
        <f>'RAW by Ins Annex C p.2,3'!D98</f>
        <v>33.615047930979998</v>
      </c>
      <c r="F106" s="429">
        <f>'RAW by Ins Annex C p.2,3'!E98</f>
        <v>47.829173498399513</v>
      </c>
      <c r="G106" s="429">
        <f>'RAW by Ins Annex C p.2,3'!F98</f>
        <v>13.150669637529999</v>
      </c>
      <c r="H106" s="429">
        <f>'RAW by Ins Annex C p.2,3'!G98</f>
        <v>421.47831123116811</v>
      </c>
      <c r="I106" s="429">
        <f>'RAW by Ins Annex C p.2,3'!H98</f>
        <v>477.42020373395928</v>
      </c>
      <c r="J106" s="429">
        <f>'RAW by Ins Annex C p.2,3'!I98</f>
        <v>396.29224915356713</v>
      </c>
      <c r="K106" s="429">
        <f>'RAW by Ins Annex C p.2,3'!J98</f>
        <v>370.50870847276417</v>
      </c>
      <c r="L106" s="429">
        <f>'RAW by Ins Annex C p.2,3'!K98</f>
        <v>74.762644031609639</v>
      </c>
      <c r="M106" s="429">
        <f>'RAW by Ins Annex C p.2,3'!L98</f>
        <v>133.26860873373386</v>
      </c>
      <c r="N106" s="429">
        <f>'RAW by Ins Annex C p.2,3'!M98</f>
        <v>663.92152062927789</v>
      </c>
      <c r="O106" s="429">
        <f>'RAW by Ins Annex C p.2,3'!N98</f>
        <v>748.34647842098275</v>
      </c>
      <c r="P106" s="429">
        <f>'RAW by Ins Annex C p.2,3'!O98</f>
        <v>1654.8771675720363</v>
      </c>
      <c r="Q106" s="429">
        <f>'RAW by Ins Annex C p.2,3'!P98</f>
        <v>1776.3097169299501</v>
      </c>
      <c r="R106" s="338">
        <f t="shared" si="13"/>
        <v>2.6347626427128392</v>
      </c>
      <c r="S106" s="338">
        <f t="shared" si="14"/>
        <v>2.8086549857032064</v>
      </c>
      <c r="T106" s="429">
        <f>'RAW by Ins Annex C p.2,3'!Q98</f>
        <v>186.95027097137461</v>
      </c>
      <c r="U106" s="429">
        <f>'RAW by Ins Annex C p.2,3'!R98</f>
        <v>65.517721613460992</v>
      </c>
      <c r="V106" s="196"/>
      <c r="W106" s="197"/>
      <c r="X106" s="197"/>
      <c r="Y106" s="197"/>
      <c r="Z106" s="197"/>
      <c r="AA106" s="197"/>
      <c r="AB106" s="238"/>
      <c r="AC106" s="238"/>
      <c r="AD106" s="238"/>
      <c r="AE106" s="238"/>
      <c r="AF106" s="238"/>
      <c r="AG106" s="238"/>
      <c r="AH106" s="238"/>
      <c r="AI106" s="238"/>
      <c r="AJ106" s="238"/>
      <c r="AK106" s="238"/>
      <c r="AL106" s="238"/>
      <c r="AM106" s="238"/>
      <c r="AN106" s="238"/>
      <c r="AO106" s="238"/>
    </row>
    <row r="107" spans="1:41">
      <c r="A107" s="123"/>
      <c r="B107" s="277"/>
      <c r="C107" s="279" t="s">
        <v>16</v>
      </c>
      <c r="D107" s="134">
        <f>'RAW by Ins Annex C p.2,3'!C99</f>
        <v>4959.3306129250641</v>
      </c>
      <c r="E107" s="134">
        <f>'RAW by Ins Annex C p.2,3'!D99</f>
        <v>10293.886029104446</v>
      </c>
      <c r="F107" s="134">
        <f>'RAW by Ins Annex C p.2,3'!E99</f>
        <v>6534.0699714995699</v>
      </c>
      <c r="G107" s="134">
        <f>'RAW by Ins Annex C p.2,3'!F99</f>
        <v>5857.3764762759611</v>
      </c>
      <c r="H107" s="134">
        <f>'RAW by Ins Annex C p.2,3'!G99</f>
        <v>20381.571290903448</v>
      </c>
      <c r="I107" s="134">
        <f>'RAW by Ins Annex C p.2,3'!H99</f>
        <v>18395.656533075547</v>
      </c>
      <c r="J107" s="134">
        <f>'RAW by Ins Annex C p.2,3'!I99</f>
        <v>7918.0584671460738</v>
      </c>
      <c r="K107" s="134">
        <f>'RAW by Ins Annex C p.2,3'!J99</f>
        <v>7803.4666969808904</v>
      </c>
      <c r="L107" s="134">
        <f>'RAW by Ins Annex C p.2,3'!K99</f>
        <v>9112.4100001041406</v>
      </c>
      <c r="M107" s="134">
        <f>'RAW by Ins Annex C p.2,3'!L99</f>
        <v>15887.032818606152</v>
      </c>
      <c r="N107" s="134">
        <f>'RAW by Ins Annex C p.2,3'!M99</f>
        <v>13903.905013408688</v>
      </c>
      <c r="O107" s="134">
        <f>'RAW by Ins Annex C p.2,3'!N99</f>
        <v>5006.7223593776334</v>
      </c>
      <c r="P107" s="134">
        <f>'RAW by Ins Annex C p.2,3'!O99</f>
        <v>62809.345355986981</v>
      </c>
      <c r="Q107" s="134">
        <f>'RAW by Ins Annex C p.2,3'!P99</f>
        <v>63244.140913420633</v>
      </c>
      <c r="R107" s="161">
        <f t="shared" si="13"/>
        <v>100</v>
      </c>
      <c r="S107" s="161">
        <f t="shared" si="14"/>
        <v>100</v>
      </c>
      <c r="T107" s="134">
        <f>'RAW by Ins Annex C p.2,3'!Q99</f>
        <v>10516.225148702599</v>
      </c>
      <c r="U107" s="134">
        <f>'RAW by Ins Annex C p.2,3'!R99</f>
        <v>10081.42959126895</v>
      </c>
      <c r="V107" s="196"/>
      <c r="W107" s="197"/>
      <c r="X107" s="197"/>
      <c r="Y107" s="197"/>
      <c r="Z107" s="197"/>
      <c r="AA107" s="197"/>
      <c r="AB107" s="238"/>
      <c r="AC107" s="238"/>
      <c r="AD107" s="238"/>
      <c r="AE107" s="238"/>
      <c r="AF107" s="238"/>
      <c r="AG107" s="238"/>
      <c r="AH107" s="238"/>
      <c r="AI107" s="238"/>
      <c r="AJ107" s="238"/>
      <c r="AK107" s="238"/>
      <c r="AL107" s="238"/>
      <c r="AM107" s="238"/>
      <c r="AN107" s="238"/>
      <c r="AO107" s="238"/>
    </row>
    <row r="108" spans="1:41" s="123" customFormat="1">
      <c r="C108" s="339"/>
      <c r="D108" s="215"/>
      <c r="E108" s="215"/>
      <c r="F108" s="215"/>
      <c r="G108" s="215"/>
      <c r="H108" s="215"/>
      <c r="I108" s="215"/>
      <c r="J108" s="215"/>
      <c r="K108" s="215"/>
      <c r="L108" s="215"/>
      <c r="M108" s="215"/>
      <c r="N108" s="215"/>
      <c r="O108" s="215"/>
      <c r="P108" s="340"/>
      <c r="Q108" s="340"/>
      <c r="R108" s="340"/>
      <c r="S108" s="340"/>
      <c r="T108" s="215"/>
      <c r="U108" s="215"/>
      <c r="W108" s="210"/>
      <c r="X108" s="210"/>
    </row>
    <row r="109" spans="1:41">
      <c r="A109" s="123"/>
      <c r="B109" s="333"/>
      <c r="C109" s="466" t="s">
        <v>15</v>
      </c>
      <c r="D109" s="466"/>
      <c r="E109" s="466"/>
      <c r="F109" s="466"/>
      <c r="G109" s="466"/>
      <c r="H109" s="466"/>
      <c r="I109" s="466"/>
      <c r="J109" s="466"/>
      <c r="K109" s="466"/>
      <c r="L109" s="466"/>
      <c r="M109" s="466"/>
      <c r="N109" s="466"/>
      <c r="O109" s="466"/>
      <c r="P109" s="466"/>
      <c r="Q109" s="466"/>
      <c r="R109" s="466"/>
      <c r="S109" s="466"/>
      <c r="T109" s="466"/>
      <c r="U109" s="467"/>
      <c r="W109" s="197"/>
      <c r="X109" s="197"/>
    </row>
    <row r="110" spans="1:41" ht="30" customHeight="1">
      <c r="A110" s="123"/>
      <c r="B110" s="334" t="s">
        <v>4</v>
      </c>
      <c r="C110" s="335"/>
      <c r="D110" s="551" t="s">
        <v>6</v>
      </c>
      <c r="E110" s="551"/>
      <c r="F110" s="551" t="s">
        <v>7</v>
      </c>
      <c r="G110" s="551"/>
      <c r="H110" s="551" t="s">
        <v>8</v>
      </c>
      <c r="I110" s="551"/>
      <c r="J110" s="551" t="s">
        <v>9</v>
      </c>
      <c r="K110" s="551"/>
      <c r="L110" s="551" t="s">
        <v>10</v>
      </c>
      <c r="M110" s="551"/>
      <c r="N110" s="551" t="s">
        <v>11</v>
      </c>
      <c r="O110" s="551"/>
      <c r="P110" s="525" t="s">
        <v>12</v>
      </c>
      <c r="Q110" s="526"/>
      <c r="R110" s="552" t="s">
        <v>130</v>
      </c>
      <c r="S110" s="553"/>
      <c r="T110" s="551" t="s">
        <v>13</v>
      </c>
      <c r="U110" s="551"/>
      <c r="W110" s="197"/>
      <c r="X110" s="125" t="s">
        <v>107</v>
      </c>
      <c r="Y110" s="362">
        <f ca="1">NOW()</f>
        <v>44383.44200451389</v>
      </c>
    </row>
    <row r="111" spans="1:41">
      <c r="A111" s="123"/>
      <c r="B111" s="283" t="s">
        <v>70</v>
      </c>
      <c r="C111" s="284"/>
      <c r="D111" s="438" t="s">
        <v>74</v>
      </c>
      <c r="E111" s="438" t="s">
        <v>75</v>
      </c>
      <c r="F111" s="438" t="s">
        <v>74</v>
      </c>
      <c r="G111" s="438" t="s">
        <v>75</v>
      </c>
      <c r="H111" s="438" t="s">
        <v>74</v>
      </c>
      <c r="I111" s="438" t="s">
        <v>75</v>
      </c>
      <c r="J111" s="438" t="s">
        <v>74</v>
      </c>
      <c r="K111" s="438" t="s">
        <v>75</v>
      </c>
      <c r="L111" s="438" t="s">
        <v>74</v>
      </c>
      <c r="M111" s="438" t="s">
        <v>75</v>
      </c>
      <c r="N111" s="438" t="s">
        <v>74</v>
      </c>
      <c r="O111" s="438" t="s">
        <v>75</v>
      </c>
      <c r="P111" s="290" t="s">
        <v>74</v>
      </c>
      <c r="Q111" s="290" t="s">
        <v>75</v>
      </c>
      <c r="R111" s="336" t="s">
        <v>74</v>
      </c>
      <c r="S111" s="336" t="s">
        <v>75</v>
      </c>
      <c r="T111" s="438" t="s">
        <v>74</v>
      </c>
      <c r="U111" s="438" t="s">
        <v>75</v>
      </c>
      <c r="W111" s="197"/>
      <c r="Y111" s="125" t="s">
        <v>108</v>
      </c>
    </row>
    <row r="112" spans="1:41">
      <c r="A112" s="123"/>
      <c r="B112" s="277"/>
      <c r="C112" s="278" t="s">
        <v>76</v>
      </c>
      <c r="D112" s="131">
        <f>'RAW by Ins Annex C p.2,3'!C105</f>
        <v>0</v>
      </c>
      <c r="E112" s="131">
        <f>'RAW by Ins Annex C p.2,3'!D105</f>
        <v>0</v>
      </c>
      <c r="F112" s="429">
        <f>'RAW by Ins Annex C p.2,3'!E105</f>
        <v>616.51913913336</v>
      </c>
      <c r="G112" s="429">
        <f>'RAW by Ins Annex C p.2,3'!F105</f>
        <v>57.966368978559998</v>
      </c>
      <c r="H112" s="131">
        <f>'RAW by Ins Annex C p.2,3'!G105</f>
        <v>0</v>
      </c>
      <c r="I112" s="131">
        <f>'RAW by Ins Annex C p.2,3'!H105</f>
        <v>0</v>
      </c>
      <c r="J112" s="131">
        <f>'RAW by Ins Annex C p.2,3'!I105</f>
        <v>0</v>
      </c>
      <c r="K112" s="131">
        <f>'RAW by Ins Annex C p.2,3'!J105</f>
        <v>0</v>
      </c>
      <c r="L112" s="131">
        <f>'RAW by Ins Annex C p.2,3'!K105</f>
        <v>0</v>
      </c>
      <c r="M112" s="131">
        <f>'RAW by Ins Annex C p.2,3'!L105</f>
        <v>0</v>
      </c>
      <c r="N112" s="131">
        <f>'RAW by Ins Annex C p.2,3'!M105</f>
        <v>0</v>
      </c>
      <c r="O112" s="131">
        <f>'RAW by Ins Annex C p.2,3'!N105</f>
        <v>0</v>
      </c>
      <c r="P112" s="429">
        <f>'RAW by Ins Annex C p.2,3'!O105</f>
        <v>616.51913913336</v>
      </c>
      <c r="Q112" s="429">
        <f>'RAW by Ins Annex C p.2,3'!P105</f>
        <v>57.966368978559998</v>
      </c>
      <c r="R112" s="338">
        <f>P112/$P$107*100</f>
        <v>0.98157230526618355</v>
      </c>
      <c r="S112" s="338">
        <f>Q112/$Q$107*100</f>
        <v>9.1654923509695937E-2</v>
      </c>
      <c r="T112" s="429">
        <f>'RAW by Ins Annex C p.2,3'!Q105</f>
        <v>-499.33891453343</v>
      </c>
      <c r="U112" s="429">
        <f>'RAW by Ins Annex C p.2,3'!R105</f>
        <v>59.213855621370001</v>
      </c>
      <c r="V112" s="196"/>
      <c r="W112" s="197"/>
      <c r="X112" s="197"/>
      <c r="Y112" s="197"/>
      <c r="Z112" s="197"/>
      <c r="AA112" s="197"/>
      <c r="AB112" s="238"/>
      <c r="AC112" s="238"/>
      <c r="AD112" s="238"/>
      <c r="AE112" s="238"/>
      <c r="AF112" s="238"/>
      <c r="AG112" s="238"/>
      <c r="AH112" s="238"/>
      <c r="AI112" s="238"/>
      <c r="AJ112" s="238"/>
      <c r="AK112" s="238"/>
      <c r="AL112" s="238"/>
      <c r="AM112" s="238"/>
      <c r="AN112" s="238"/>
      <c r="AO112" s="238"/>
    </row>
    <row r="113" spans="1:41">
      <c r="A113" s="123"/>
      <c r="B113" s="277"/>
      <c r="C113" s="278" t="s">
        <v>131</v>
      </c>
      <c r="D113" s="429">
        <f>'RAW by Ins Annex C p.2,3'!C106</f>
        <v>2169.4672601859452</v>
      </c>
      <c r="E113" s="131">
        <f>'RAW by Ins Annex C p.2,3'!D106</f>
        <v>0</v>
      </c>
      <c r="F113" s="429">
        <f>'RAW by Ins Annex C p.2,3'!E106</f>
        <v>785.97351298091985</v>
      </c>
      <c r="G113" s="429">
        <f>'RAW by Ins Annex C p.2,3'!F106</f>
        <v>5648.9129641711597</v>
      </c>
      <c r="H113" s="429">
        <f>'RAW by Ins Annex C p.2,3'!G106</f>
        <v>4619.8643430179163</v>
      </c>
      <c r="I113" s="429">
        <f>'RAW by Ins Annex C p.2,3'!H106</f>
        <v>16013.609706472553</v>
      </c>
      <c r="J113" s="429">
        <f>'RAW by Ins Annex C p.2,3'!I106</f>
        <v>749.99259965621832</v>
      </c>
      <c r="K113" s="429">
        <f>'RAW by Ins Annex C p.2,3'!J106</f>
        <v>0.35530977668852998</v>
      </c>
      <c r="L113" s="429">
        <f>'RAW by Ins Annex C p.2,3'!K106</f>
        <v>5416.5492565462018</v>
      </c>
      <c r="M113" s="131">
        <f>'RAW by Ins Annex C p.2,3'!L106</f>
        <v>0</v>
      </c>
      <c r="N113" s="429">
        <f>'RAW by Ins Annex C p.2,3'!M106</f>
        <v>9234.3808230126288</v>
      </c>
      <c r="O113" s="131">
        <f>'RAW by Ins Annex C p.2,3'!N106</f>
        <v>0</v>
      </c>
      <c r="P113" s="429">
        <f>'RAW by Ins Annex C p.2,3'!O106</f>
        <v>22976.227795399827</v>
      </c>
      <c r="Q113" s="429">
        <f>'RAW by Ins Annex C p.2,3'!P106</f>
        <v>21662.877980420402</v>
      </c>
      <c r="R113" s="338">
        <f t="shared" ref="R113:R120" si="15">P113/$P$107*100</f>
        <v>36.58090633675063</v>
      </c>
      <c r="S113" s="338">
        <f t="shared" ref="S113:S120" si="16">Q113/$Q$107*100</f>
        <v>34.252782419918148</v>
      </c>
      <c r="T113" s="429">
        <f>'RAW by Ins Annex C p.2,3'!Q106</f>
        <v>327.52437862483617</v>
      </c>
      <c r="U113" s="429">
        <f>'RAW by Ins Annex C p.2,3'!R106</f>
        <v>1640.8741936042659</v>
      </c>
      <c r="V113" s="196"/>
      <c r="W113" s="197"/>
      <c r="X113" s="197"/>
      <c r="Y113" s="197"/>
      <c r="Z113" s="197"/>
      <c r="AA113" s="197"/>
      <c r="AB113" s="238"/>
      <c r="AC113" s="238"/>
      <c r="AD113" s="238"/>
      <c r="AE113" s="238"/>
      <c r="AF113" s="238"/>
      <c r="AG113" s="238"/>
      <c r="AH113" s="238"/>
      <c r="AI113" s="238"/>
      <c r="AJ113" s="238"/>
      <c r="AK113" s="238"/>
      <c r="AL113" s="238"/>
      <c r="AM113" s="238"/>
      <c r="AN113" s="238"/>
      <c r="AO113" s="238"/>
    </row>
    <row r="114" spans="1:41">
      <c r="A114" s="123"/>
      <c r="B114" s="277"/>
      <c r="C114" s="278" t="s">
        <v>78</v>
      </c>
      <c r="D114" s="429">
        <f>'RAW by Ins Annex C p.2,3'!C107</f>
        <v>1864.2596558541368</v>
      </c>
      <c r="E114" s="429">
        <f>'RAW by Ins Annex C p.2,3'!D107</f>
        <v>9217.1216084454063</v>
      </c>
      <c r="F114" s="429">
        <f>'RAW by Ins Annex C p.2,3'!E107</f>
        <v>4035.5539151110397</v>
      </c>
      <c r="G114" s="429">
        <f>'RAW by Ins Annex C p.2,3'!F107</f>
        <v>243.55081871537999</v>
      </c>
      <c r="H114" s="429">
        <f>'RAW by Ins Annex C p.2,3'!G107</f>
        <v>4630.4035317374482</v>
      </c>
      <c r="I114" s="429">
        <f>'RAW by Ins Annex C p.2,3'!H107</f>
        <v>1101.8344631481873</v>
      </c>
      <c r="J114" s="429">
        <f>'RAW by Ins Annex C p.2,3'!I107</f>
        <v>2751.7179442665933</v>
      </c>
      <c r="K114" s="429">
        <f>'RAW by Ins Annex C p.2,3'!J107</f>
        <v>289.19607899297813</v>
      </c>
      <c r="L114" s="429">
        <f>'RAW by Ins Annex C p.2,3'!K107</f>
        <v>430.20886589088258</v>
      </c>
      <c r="M114" s="429">
        <f>'RAW by Ins Annex C p.2,3'!L107</f>
        <v>1687.5049290952604</v>
      </c>
      <c r="N114" s="429">
        <f>'RAW by Ins Annex C p.2,3'!M107</f>
        <v>567.44121709728313</v>
      </c>
      <c r="O114" s="128">
        <f>'RAW by Ins Annex C p.2,3'!N107</f>
        <v>0.10034322740381368</v>
      </c>
      <c r="P114" s="429">
        <f>'RAW by Ins Annex C p.2,3'!O107</f>
        <v>14279.585129957382</v>
      </c>
      <c r="Q114" s="429">
        <f>'RAW by Ins Annex C p.2,3'!P107</f>
        <v>12539.308241624616</v>
      </c>
      <c r="R114" s="338">
        <f t="shared" si="15"/>
        <v>22.734809683215801</v>
      </c>
      <c r="S114" s="338">
        <f t="shared" si="16"/>
        <v>19.826829901588134</v>
      </c>
      <c r="T114" s="429">
        <f>'RAW by Ins Annex C p.2,3'!Q107</f>
        <v>2012.4855880396517</v>
      </c>
      <c r="U114" s="429">
        <f>'RAW by Ins Annex C p.2,3'!R107</f>
        <v>3752.7624763724211</v>
      </c>
      <c r="V114" s="196"/>
      <c r="W114" s="197"/>
      <c r="X114" s="197"/>
      <c r="Y114" s="197"/>
      <c r="Z114" s="197"/>
      <c r="AA114" s="197"/>
      <c r="AB114" s="238"/>
      <c r="AC114" s="238"/>
      <c r="AD114" s="238"/>
      <c r="AE114" s="238"/>
      <c r="AF114" s="238"/>
      <c r="AG114" s="238"/>
      <c r="AH114" s="238"/>
      <c r="AI114" s="238"/>
      <c r="AJ114" s="238"/>
      <c r="AK114" s="238"/>
      <c r="AL114" s="238"/>
      <c r="AM114" s="238"/>
      <c r="AN114" s="238"/>
      <c r="AO114" s="238"/>
    </row>
    <row r="115" spans="1:41">
      <c r="A115" s="123"/>
      <c r="B115" s="277"/>
      <c r="C115" s="278" t="s">
        <v>79</v>
      </c>
      <c r="D115" s="429">
        <f>'RAW by Ins Annex C p.2,3'!C108</f>
        <v>747.18607139902383</v>
      </c>
      <c r="E115" s="429">
        <f>'RAW by Ins Annex C p.2,3'!D108</f>
        <v>1615.517565224106</v>
      </c>
      <c r="F115" s="429">
        <f>'RAW by Ins Annex C p.2,3'!E108</f>
        <v>1468.1183221219599</v>
      </c>
      <c r="G115" s="429">
        <f>'RAW by Ins Annex C p.2,3'!F108</f>
        <v>305.02711103614001</v>
      </c>
      <c r="H115" s="429">
        <f>'RAW by Ins Annex C p.2,3'!G108</f>
        <v>11245.272890976545</v>
      </c>
      <c r="I115" s="429">
        <f>'RAW by Ins Annex C p.2,3'!H108</f>
        <v>475.85932225691948</v>
      </c>
      <c r="J115" s="429">
        <f>'RAW by Ins Annex C p.2,3'!I108</f>
        <v>1074.1895686786092</v>
      </c>
      <c r="K115" s="429">
        <f>'RAW by Ins Annex C p.2,3'!J108</f>
        <v>1115.8002995024076</v>
      </c>
      <c r="L115" s="429">
        <f>'RAW by Ins Annex C p.2,3'!K108</f>
        <v>1744.961003186914</v>
      </c>
      <c r="M115" s="429">
        <f>'RAW by Ins Annex C p.2,3'!L108</f>
        <v>9147.8145757529146</v>
      </c>
      <c r="N115" s="132">
        <f>'RAW by Ins Annex C p.2,3'!M108</f>
        <v>0</v>
      </c>
      <c r="O115" s="429">
        <f>'RAW by Ins Annex C p.2,3'!N108</f>
        <v>4332.8754409746734</v>
      </c>
      <c r="P115" s="429">
        <f>'RAW by Ins Annex C p.2,3'!O108</f>
        <v>16279.727856363052</v>
      </c>
      <c r="Q115" s="429">
        <f>'RAW by Ins Annex C p.2,3'!P108</f>
        <v>16992.894314747162</v>
      </c>
      <c r="R115" s="338">
        <f t="shared" si="15"/>
        <v>25.919276445398054</v>
      </c>
      <c r="S115" s="338">
        <f t="shared" si="16"/>
        <v>26.868725022306705</v>
      </c>
      <c r="T115" s="429">
        <f>'RAW by Ins Annex C p.2,3'!Q108</f>
        <v>4334.3535845444394</v>
      </c>
      <c r="U115" s="429">
        <f>'RAW by Ins Annex C p.2,3'!R108</f>
        <v>3621.1871261603305</v>
      </c>
      <c r="V115" s="196"/>
      <c r="W115" s="197"/>
      <c r="X115" s="197"/>
      <c r="Y115" s="197"/>
      <c r="Z115" s="197"/>
      <c r="AA115" s="197"/>
      <c r="AB115" s="238"/>
      <c r="AC115" s="238"/>
      <c r="AD115" s="238"/>
      <c r="AE115" s="238"/>
      <c r="AF115" s="238"/>
      <c r="AG115" s="238"/>
      <c r="AH115" s="238"/>
      <c r="AI115" s="238"/>
      <c r="AJ115" s="238"/>
      <c r="AK115" s="238"/>
      <c r="AL115" s="238"/>
      <c r="AM115" s="238"/>
      <c r="AN115" s="238"/>
      <c r="AO115" s="238"/>
    </row>
    <row r="116" spans="1:41" ht="45">
      <c r="A116" s="123"/>
      <c r="B116" s="277"/>
      <c r="C116" s="278" t="s">
        <v>80</v>
      </c>
      <c r="D116" s="429">
        <f>'RAW by Ins Annex C p.2,3'!C109</f>
        <v>3.9859809266537667</v>
      </c>
      <c r="E116" s="131">
        <f>'RAW by Ins Annex C p.2,3'!D109</f>
        <v>0</v>
      </c>
      <c r="F116" s="132">
        <f>'RAW by Ins Annex C p.2,3'!E109</f>
        <v>0</v>
      </c>
      <c r="G116" s="131">
        <f>'RAW by Ins Annex C p.2,3'!F109</f>
        <v>0</v>
      </c>
      <c r="H116" s="429">
        <f>'RAW by Ins Annex C p.2,3'!G109</f>
        <v>6.4492000522072086</v>
      </c>
      <c r="I116" s="131">
        <f>'RAW by Ins Annex C p.2,3'!H109</f>
        <v>0</v>
      </c>
      <c r="J116" s="429">
        <f>'RAW by Ins Annex C p.2,3'!I109</f>
        <v>288.14360969079388</v>
      </c>
      <c r="K116" s="429">
        <f>'RAW by Ins Annex C p.2,3'!J109</f>
        <v>1513.393008492405</v>
      </c>
      <c r="L116" s="429">
        <f>'RAW by Ins Annex C p.2,3'!K109</f>
        <v>59.992245262745463</v>
      </c>
      <c r="M116" s="131">
        <f>'RAW by Ins Annex C p.2,3'!L109</f>
        <v>0</v>
      </c>
      <c r="N116" s="429">
        <f>'RAW by Ins Annex C p.2,3'!M109</f>
        <v>1175.6870833153043</v>
      </c>
      <c r="O116" s="131">
        <f>'RAW by Ins Annex C p.2,3'!N109</f>
        <v>0</v>
      </c>
      <c r="P116" s="429">
        <f>'RAW by Ins Annex C p.2,3'!O109</f>
        <v>1534.2581192477046</v>
      </c>
      <c r="Q116" s="429">
        <f>'RAW by Ins Annex C p.2,3'!P109</f>
        <v>1513.393008492405</v>
      </c>
      <c r="R116" s="338">
        <f t="shared" si="15"/>
        <v>2.4427226721627648</v>
      </c>
      <c r="S116" s="338">
        <f t="shared" si="16"/>
        <v>2.3929378858417816</v>
      </c>
      <c r="T116" s="429">
        <f>'RAW by Ins Annex C p.2,3'!Q109</f>
        <v>20.714077199267525</v>
      </c>
      <c r="U116" s="429">
        <f>'RAW by Ins Annex C p.2,3'!R109</f>
        <v>41.579187954566898</v>
      </c>
      <c r="V116" s="196"/>
      <c r="W116" s="197"/>
      <c r="X116" s="197"/>
      <c r="Y116" s="197"/>
      <c r="Z116" s="197"/>
      <c r="AA116" s="197"/>
      <c r="AB116" s="238"/>
      <c r="AC116" s="238"/>
      <c r="AD116" s="238"/>
      <c r="AE116" s="238"/>
      <c r="AF116" s="238"/>
      <c r="AG116" s="238"/>
      <c r="AH116" s="238"/>
      <c r="AI116" s="238"/>
      <c r="AJ116" s="238"/>
      <c r="AK116" s="238"/>
      <c r="AL116" s="238"/>
      <c r="AM116" s="238"/>
      <c r="AN116" s="238"/>
      <c r="AO116" s="238"/>
    </row>
    <row r="117" spans="1:41" ht="30">
      <c r="A117" s="123"/>
      <c r="B117" s="277"/>
      <c r="C117" s="278" t="s">
        <v>81</v>
      </c>
      <c r="D117" s="429">
        <f>'RAW by Ins Annex C p.2,3'!C110</f>
        <v>95.790777708000007</v>
      </c>
      <c r="E117" s="132">
        <f>'RAW by Ins Annex C p.2,3'!D110</f>
        <v>0</v>
      </c>
      <c r="F117" s="429">
        <f>'RAW by Ins Annex C p.2,3'!E110</f>
        <v>46.84722181155</v>
      </c>
      <c r="G117" s="429">
        <f>'RAW by Ins Annex C p.2,3'!F110</f>
        <v>50</v>
      </c>
      <c r="H117" s="429">
        <f>'RAW by Ins Annex C p.2,3'!G110</f>
        <v>319.08519660225085</v>
      </c>
      <c r="I117" s="429">
        <f>'RAW by Ins Annex C p.2,3'!H110</f>
        <v>1179.4990394989577</v>
      </c>
      <c r="J117" s="429">
        <f>'RAW by Ins Annex C p.2,3'!I110</f>
        <v>3252.0924980000013</v>
      </c>
      <c r="K117" s="429">
        <f>'RAW by Ins Annex C p.2,3'!J110</f>
        <v>4872.8207961998432</v>
      </c>
      <c r="L117" s="429">
        <f>'RAW by Ins Annex C p.2,3'!K110</f>
        <v>1735.376133209119</v>
      </c>
      <c r="M117" s="429">
        <f>'RAW by Ins Annex C p.2,3'!L110</f>
        <v>5983.9850908073886</v>
      </c>
      <c r="N117" s="429">
        <f>'RAW by Ins Annex C p.2,3'!M110</f>
        <v>2941.9023623976404</v>
      </c>
      <c r="O117" s="131">
        <f>'RAW by Ins Annex C p.2,3'!N110</f>
        <v>0</v>
      </c>
      <c r="P117" s="429">
        <f>'RAW by Ins Annex C p.2,3'!O110</f>
        <v>8391.0941897285611</v>
      </c>
      <c r="Q117" s="429">
        <f>'RAW by Ins Annex C p.2,3'!P110</f>
        <v>12086.304926506189</v>
      </c>
      <c r="R117" s="338">
        <f t="shared" si="15"/>
        <v>13.359626887002291</v>
      </c>
      <c r="S117" s="338">
        <f t="shared" si="16"/>
        <v>19.110552775239661</v>
      </c>
      <c r="T117" s="429">
        <f>'RAW by Ins Annex C p.2,3'!Q110</f>
        <v>5185.7338127041703</v>
      </c>
      <c r="U117" s="429">
        <f>'RAW by Ins Annex C p.2,3'!R110</f>
        <v>1490.5230759265414</v>
      </c>
      <c r="V117" s="196"/>
      <c r="W117" s="197"/>
      <c r="X117" s="197"/>
      <c r="Y117" s="197"/>
      <c r="Z117" s="197"/>
      <c r="AA117" s="197"/>
      <c r="AB117" s="238"/>
      <c r="AC117" s="238"/>
      <c r="AD117" s="238"/>
      <c r="AE117" s="238"/>
      <c r="AF117" s="238"/>
      <c r="AG117" s="238"/>
      <c r="AH117" s="238"/>
      <c r="AI117" s="238"/>
      <c r="AJ117" s="238"/>
      <c r="AK117" s="238"/>
      <c r="AL117" s="238"/>
      <c r="AM117" s="238"/>
      <c r="AN117" s="238"/>
      <c r="AO117" s="238"/>
    </row>
    <row r="118" spans="1:41">
      <c r="A118" s="123"/>
      <c r="B118" s="277"/>
      <c r="C118" s="278" t="s">
        <v>82</v>
      </c>
      <c r="D118" s="429">
        <f>'RAW by Ins Annex C p.2,3'!C111</f>
        <v>8.1395895131250007E-2</v>
      </c>
      <c r="E118" s="429">
        <f>'RAW by Ins Annex C p.2,3'!D111</f>
        <v>3.5324533225540002</v>
      </c>
      <c r="F118" s="429">
        <f>'RAW by Ins Annex C p.2,3'!E111</f>
        <v>3.51226E-6</v>
      </c>
      <c r="G118" s="132">
        <f>'RAW by Ins Annex C p.2,3'!F111</f>
        <v>0</v>
      </c>
      <c r="H118" s="429">
        <f>'RAW by Ins Annex C p.2,3'!G111</f>
        <v>51.465680052772193</v>
      </c>
      <c r="I118" s="429">
        <f>'RAW by Ins Annex C p.2,3'!H111</f>
        <v>51.88110853818403</v>
      </c>
      <c r="J118" s="429">
        <f>'RAW by Ins Annex C p.2,3'!I111</f>
        <v>2.2676643779240275</v>
      </c>
      <c r="K118" s="429">
        <f>'RAW by Ins Annex C p.2,3'!J111</f>
        <v>6.9282653372281002</v>
      </c>
      <c r="L118" s="429">
        <f>'RAW by Ins Annex C p.2,3'!K111</f>
        <v>24.246924211720671</v>
      </c>
      <c r="M118" s="429">
        <f>'RAW by Ins Annex C p.2,3'!L111</f>
        <v>27.188600725688858</v>
      </c>
      <c r="N118" s="429">
        <f>'RAW by Ins Annex C p.2,3'!M111</f>
        <v>6.4895159222532905</v>
      </c>
      <c r="O118" s="429">
        <f>'RAW by Ins Annex C p.2,3'!N111</f>
        <v>1.6977173898859901</v>
      </c>
      <c r="P118" s="429">
        <f>'RAW by Ins Annex C p.2,3'!O111</f>
        <v>84.551183972061438</v>
      </c>
      <c r="Q118" s="429">
        <f>'RAW by Ins Annex C p.2,3'!P111</f>
        <v>91.228145313540978</v>
      </c>
      <c r="R118" s="338">
        <f t="shared" si="15"/>
        <v>0.13461561092994584</v>
      </c>
      <c r="S118" s="338">
        <f t="shared" si="16"/>
        <v>0.14424758403854299</v>
      </c>
      <c r="T118" s="429">
        <f>'RAW by Ins Annex C p.2,3'!Q111</f>
        <v>35.948338920707421</v>
      </c>
      <c r="U118" s="429">
        <f>'RAW by Ins Annex C p.2,3'!R111</f>
        <v>29.27137757922787</v>
      </c>
      <c r="V118" s="196"/>
      <c r="W118" s="197"/>
      <c r="X118" s="197"/>
      <c r="Y118" s="197"/>
      <c r="Z118" s="197"/>
      <c r="AA118" s="197"/>
      <c r="AB118" s="238"/>
      <c r="AC118" s="238"/>
      <c r="AD118" s="238"/>
      <c r="AE118" s="238"/>
      <c r="AF118" s="238"/>
      <c r="AG118" s="238"/>
      <c r="AH118" s="238"/>
      <c r="AI118" s="238"/>
      <c r="AJ118" s="238"/>
      <c r="AK118" s="238"/>
      <c r="AL118" s="238"/>
      <c r="AM118" s="238"/>
      <c r="AN118" s="238"/>
      <c r="AO118" s="238"/>
    </row>
    <row r="119" spans="1:41">
      <c r="A119" s="123"/>
      <c r="B119" s="277"/>
      <c r="C119" s="278" t="s">
        <v>83</v>
      </c>
      <c r="D119" s="429">
        <f>'RAW by Ins Annex C p.2,3'!C112</f>
        <v>49.94715122945513</v>
      </c>
      <c r="E119" s="429">
        <f>'RAW by Ins Annex C p.2,3'!D112</f>
        <v>34.102766753460457</v>
      </c>
      <c r="F119" s="429">
        <f>'RAW by Ins Annex C p.2,3'!E112</f>
        <v>43.375580832609998</v>
      </c>
      <c r="G119" s="429">
        <f>'RAW by Ins Annex C p.2,3'!F112</f>
        <v>12.577617793380002</v>
      </c>
      <c r="H119" s="429">
        <f>'RAW by Ins Annex C p.2,3'!G112</f>
        <v>452.44344593961364</v>
      </c>
      <c r="I119" s="429">
        <f>'RAW by Ins Annex C p.2,3'!H112</f>
        <v>510.03656121175288</v>
      </c>
      <c r="J119" s="429">
        <f>'RAW by Ins Annex C p.2,3'!I112</f>
        <v>418.07476231125861</v>
      </c>
      <c r="K119" s="429">
        <f>'RAW by Ins Annex C p.2,3'!J112</f>
        <v>364.63671030767534</v>
      </c>
      <c r="L119" s="429">
        <f>'RAW by Ins Annex C p.2,3'!K112</f>
        <v>78.415704349808564</v>
      </c>
      <c r="M119" s="429">
        <f>'RAW by Ins Annex C p.2,3'!L112</f>
        <v>139.68957145422897</v>
      </c>
      <c r="N119" s="429">
        <f>'RAW by Ins Annex C p.2,3'!M112</f>
        <v>687.65244266184743</v>
      </c>
      <c r="O119" s="429">
        <f>'RAW by Ins Annex C p.2,3'!N112</f>
        <v>801.87129926348155</v>
      </c>
      <c r="P119" s="429">
        <f>'RAW by Ins Annex C p.2,3'!O112</f>
        <v>1729.9090873245932</v>
      </c>
      <c r="Q119" s="429">
        <f>'RAW by Ins Annex C p.2,3'!P112</f>
        <v>1862.914526783979</v>
      </c>
      <c r="R119" s="338">
        <f t="shared" si="15"/>
        <v>2.7542224449561123</v>
      </c>
      <c r="S119" s="338">
        <f t="shared" si="16"/>
        <v>2.9455922712813098</v>
      </c>
      <c r="T119" s="429">
        <f>'RAW by Ins Annex C p.2,3'!Q112</f>
        <v>203.63037864780657</v>
      </c>
      <c r="U119" s="429">
        <f>'RAW by Ins Annex C p.2,3'!R112</f>
        <v>70.624939188420811</v>
      </c>
      <c r="V119" s="196"/>
      <c r="W119" s="197"/>
      <c r="X119" s="197"/>
      <c r="Y119" s="197"/>
      <c r="Z119" s="197"/>
      <c r="AA119" s="197"/>
      <c r="AB119" s="238"/>
      <c r="AC119" s="238"/>
      <c r="AD119" s="238"/>
      <c r="AE119" s="238"/>
      <c r="AF119" s="238"/>
      <c r="AG119" s="238"/>
      <c r="AH119" s="238"/>
      <c r="AI119" s="238"/>
      <c r="AJ119" s="238"/>
      <c r="AK119" s="238"/>
      <c r="AL119" s="238"/>
      <c r="AM119" s="238"/>
      <c r="AN119" s="238"/>
      <c r="AO119" s="238"/>
    </row>
    <row r="120" spans="1:41">
      <c r="A120" s="123"/>
      <c r="B120" s="277"/>
      <c r="C120" s="279" t="s">
        <v>16</v>
      </c>
      <c r="D120" s="134">
        <f>'RAW by Ins Annex C p.2,3'!C113</f>
        <v>4930.7182931983461</v>
      </c>
      <c r="E120" s="134">
        <f>'RAW by Ins Annex C p.2,3'!D113</f>
        <v>10870.274393745527</v>
      </c>
      <c r="F120" s="134">
        <f>'RAW by Ins Annex C p.2,3'!E113</f>
        <v>6996.3876955036985</v>
      </c>
      <c r="G120" s="134">
        <f>'RAW by Ins Annex C p.2,3'!F113</f>
        <v>6318.0348806946195</v>
      </c>
      <c r="H120" s="134">
        <f>'RAW by Ins Annex C p.2,3'!G113</f>
        <v>21324.984288378753</v>
      </c>
      <c r="I120" s="134">
        <f>'RAW by Ins Annex C p.2,3'!H113</f>
        <v>19332.720201126558</v>
      </c>
      <c r="J120" s="134">
        <f>'RAW by Ins Annex C p.2,3'!I113</f>
        <v>8536.4786469813989</v>
      </c>
      <c r="K120" s="134">
        <f>'RAW by Ins Annex C p.2,3'!J113</f>
        <v>8163.1304686092271</v>
      </c>
      <c r="L120" s="134">
        <f>'RAW by Ins Annex C p.2,3'!K113</f>
        <v>9489.7501326573947</v>
      </c>
      <c r="M120" s="134">
        <f>'RAW by Ins Annex C p.2,3'!L113</f>
        <v>16986.182767835482</v>
      </c>
      <c r="N120" s="134">
        <f>'RAW by Ins Annex C p.2,3'!M113</f>
        <v>14613.553444406958</v>
      </c>
      <c r="O120" s="134">
        <f>'RAW by Ins Annex C p.2,3'!N113</f>
        <v>5136.5448008554449</v>
      </c>
      <c r="P120" s="134">
        <f>'RAW by Ins Annex C p.2,3'!O113</f>
        <v>65891.872501126563</v>
      </c>
      <c r="Q120" s="134">
        <f>'RAW by Ins Annex C p.2,3'!P113</f>
        <v>66806.887512866859</v>
      </c>
      <c r="R120" s="161">
        <f t="shared" si="15"/>
        <v>104.90775238568182</v>
      </c>
      <c r="S120" s="161">
        <f t="shared" si="16"/>
        <v>105.633322783724</v>
      </c>
      <c r="T120" s="134">
        <f>'RAW by Ins Annex C p.2,3'!Q113</f>
        <v>11621.051244147449</v>
      </c>
      <c r="U120" s="134">
        <f>'RAW by Ins Annex C p.2,3'!R113</f>
        <v>10706.036232407143</v>
      </c>
      <c r="V120" s="196"/>
      <c r="W120" s="197"/>
      <c r="X120" s="197"/>
      <c r="Y120" s="197"/>
      <c r="Z120" s="197"/>
      <c r="AA120" s="197"/>
      <c r="AB120" s="238"/>
      <c r="AC120" s="238"/>
      <c r="AD120" s="238"/>
      <c r="AE120" s="238"/>
      <c r="AF120" s="238"/>
      <c r="AG120" s="238"/>
      <c r="AH120" s="238"/>
      <c r="AI120" s="238"/>
      <c r="AJ120" s="238"/>
      <c r="AK120" s="238"/>
      <c r="AL120" s="238"/>
      <c r="AM120" s="238"/>
      <c r="AN120" s="238"/>
      <c r="AO120" s="238"/>
    </row>
    <row r="121" spans="1:41" ht="6" customHeight="1">
      <c r="A121" s="123"/>
      <c r="B121" s="123"/>
      <c r="C121" s="339"/>
      <c r="D121" s="215"/>
      <c r="E121" s="215"/>
      <c r="F121" s="215"/>
      <c r="G121" s="215"/>
      <c r="H121" s="215"/>
      <c r="I121" s="215"/>
      <c r="J121" s="215"/>
      <c r="K121" s="215"/>
      <c r="L121" s="215"/>
      <c r="M121" s="215"/>
      <c r="N121" s="215"/>
      <c r="O121" s="215"/>
      <c r="P121" s="340"/>
      <c r="Q121" s="340"/>
      <c r="R121" s="340"/>
      <c r="S121" s="340"/>
      <c r="T121" s="215"/>
      <c r="U121" s="215"/>
      <c r="V121" s="196"/>
      <c r="W121" s="197"/>
      <c r="X121" s="197"/>
      <c r="Y121" s="197"/>
      <c r="Z121" s="197"/>
      <c r="AA121" s="197"/>
      <c r="AB121" s="238"/>
      <c r="AC121" s="238"/>
      <c r="AD121" s="238"/>
      <c r="AE121" s="238"/>
      <c r="AF121" s="238"/>
      <c r="AG121" s="238"/>
      <c r="AH121" s="238"/>
      <c r="AI121" s="238"/>
      <c r="AJ121" s="238"/>
      <c r="AK121" s="238"/>
      <c r="AL121" s="238"/>
      <c r="AM121" s="238"/>
      <c r="AN121" s="238"/>
      <c r="AO121" s="238"/>
    </row>
    <row r="122" spans="1:41" s="177" customFormat="1" ht="15" customHeight="1">
      <c r="B122" s="178" t="s">
        <v>25</v>
      </c>
      <c r="C122" s="179" t="s">
        <v>26</v>
      </c>
      <c r="D122" s="177" t="s">
        <v>27</v>
      </c>
      <c r="H122" s="177" t="s">
        <v>28</v>
      </c>
      <c r="L122" s="177" t="s">
        <v>29</v>
      </c>
    </row>
    <row r="123" spans="1:41" s="177" customFormat="1" ht="15" customHeight="1">
      <c r="B123" s="178" t="s">
        <v>30</v>
      </c>
      <c r="C123" s="179" t="s">
        <v>122</v>
      </c>
      <c r="D123" s="177" t="s">
        <v>32</v>
      </c>
      <c r="H123" s="177" t="s">
        <v>33</v>
      </c>
      <c r="L123" s="177" t="s">
        <v>34</v>
      </c>
    </row>
    <row r="124" spans="1:41" s="177" customFormat="1" ht="15" customHeight="1">
      <c r="B124" s="180" t="s">
        <v>35</v>
      </c>
      <c r="C124" s="179" t="s">
        <v>36</v>
      </c>
      <c r="D124" s="177" t="s">
        <v>37</v>
      </c>
      <c r="H124" s="177" t="s">
        <v>38</v>
      </c>
    </row>
    <row r="125" spans="1:41" s="177" customFormat="1" ht="15" customHeight="1">
      <c r="B125" s="296"/>
      <c r="C125" s="179" t="s">
        <v>39</v>
      </c>
    </row>
    <row r="126" spans="1:41" s="177" customFormat="1" ht="15" customHeight="1">
      <c r="B126" s="182" t="s">
        <v>40</v>
      </c>
      <c r="C126" s="179" t="s">
        <v>41</v>
      </c>
    </row>
    <row r="127" spans="1:41" s="177" customFormat="1" ht="15" customHeight="1">
      <c r="B127" s="423" t="s">
        <v>44</v>
      </c>
      <c r="C127" s="423"/>
      <c r="D127" s="423"/>
      <c r="E127" s="423"/>
      <c r="F127" s="423"/>
      <c r="G127" s="423"/>
      <c r="H127" s="423"/>
      <c r="I127" s="423"/>
      <c r="J127" s="423"/>
      <c r="K127" s="423"/>
      <c r="L127" s="423"/>
      <c r="M127" s="423"/>
      <c r="N127" s="423"/>
      <c r="O127" s="423"/>
      <c r="Q127" s="423"/>
      <c r="R127" s="423"/>
      <c r="S127" s="423"/>
      <c r="T127" s="423"/>
      <c r="U127" s="423"/>
    </row>
    <row r="128" spans="1:41" s="177" customFormat="1" ht="42.95" customHeight="1">
      <c r="B128" s="556" t="s">
        <v>132</v>
      </c>
      <c r="C128" s="556"/>
      <c r="D128" s="556"/>
      <c r="E128" s="556"/>
      <c r="F128" s="556"/>
      <c r="G128" s="556"/>
      <c r="H128" s="556"/>
      <c r="I128" s="556"/>
      <c r="J128" s="556"/>
      <c r="K128" s="556"/>
      <c r="L128" s="556"/>
      <c r="M128" s="556"/>
      <c r="N128" s="556"/>
      <c r="O128" s="556"/>
      <c r="P128" s="556"/>
      <c r="Q128" s="556"/>
      <c r="R128" s="556"/>
      <c r="S128" s="556"/>
      <c r="T128" s="556"/>
      <c r="U128" s="556"/>
    </row>
    <row r="129" spans="2:2" s="123" customFormat="1" ht="11.25" customHeight="1">
      <c r="B129" s="341"/>
    </row>
  </sheetData>
  <mergeCells count="91">
    <mergeCell ref="T97:U97"/>
    <mergeCell ref="B128:U128"/>
    <mergeCell ref="C96:U96"/>
    <mergeCell ref="D97:E97"/>
    <mergeCell ref="F97:G97"/>
    <mergeCell ref="H97:I97"/>
    <mergeCell ref="J97:K97"/>
    <mergeCell ref="L97:M97"/>
    <mergeCell ref="N97:O97"/>
    <mergeCell ref="P97:Q97"/>
    <mergeCell ref="R97:S97"/>
    <mergeCell ref="C109:U109"/>
    <mergeCell ref="D110:E110"/>
    <mergeCell ref="F110:G110"/>
    <mergeCell ref="H110:I110"/>
    <mergeCell ref="J110:K110"/>
    <mergeCell ref="C83:U83"/>
    <mergeCell ref="D84:E84"/>
    <mergeCell ref="F84:G84"/>
    <mergeCell ref="H84:I84"/>
    <mergeCell ref="J84:K84"/>
    <mergeCell ref="L84:M84"/>
    <mergeCell ref="N84:O84"/>
    <mergeCell ref="P84:Q84"/>
    <mergeCell ref="R84:S84"/>
    <mergeCell ref="T84:U84"/>
    <mergeCell ref="C70:U70"/>
    <mergeCell ref="D71:E71"/>
    <mergeCell ref="F71:G71"/>
    <mergeCell ref="H71:I71"/>
    <mergeCell ref="J71:K71"/>
    <mergeCell ref="L71:M71"/>
    <mergeCell ref="N71:O71"/>
    <mergeCell ref="P71:Q71"/>
    <mergeCell ref="R71:S71"/>
    <mergeCell ref="T71:U71"/>
    <mergeCell ref="C57:U57"/>
    <mergeCell ref="D58:E58"/>
    <mergeCell ref="F58:G58"/>
    <mergeCell ref="H58:I58"/>
    <mergeCell ref="J58:K58"/>
    <mergeCell ref="L58:M58"/>
    <mergeCell ref="N58:O58"/>
    <mergeCell ref="P58:Q58"/>
    <mergeCell ref="R58:S58"/>
    <mergeCell ref="T58:U58"/>
    <mergeCell ref="C44:U44"/>
    <mergeCell ref="D45:E45"/>
    <mergeCell ref="F45:G45"/>
    <mergeCell ref="H45:I45"/>
    <mergeCell ref="J45:K45"/>
    <mergeCell ref="L45:M45"/>
    <mergeCell ref="N45:O45"/>
    <mergeCell ref="P45:Q45"/>
    <mergeCell ref="R45:S45"/>
    <mergeCell ref="T45:U45"/>
    <mergeCell ref="C31:U31"/>
    <mergeCell ref="D32:E32"/>
    <mergeCell ref="F32:G32"/>
    <mergeCell ref="H32:I32"/>
    <mergeCell ref="J32:K32"/>
    <mergeCell ref="L32:M32"/>
    <mergeCell ref="N32:O32"/>
    <mergeCell ref="P32:Q32"/>
    <mergeCell ref="R32:S32"/>
    <mergeCell ref="T32:U32"/>
    <mergeCell ref="C18:U18"/>
    <mergeCell ref="D19:E19"/>
    <mergeCell ref="F19:G19"/>
    <mergeCell ref="H19:I19"/>
    <mergeCell ref="J19:K19"/>
    <mergeCell ref="L19:M19"/>
    <mergeCell ref="N19:O19"/>
    <mergeCell ref="P19:Q19"/>
    <mergeCell ref="R19:S19"/>
    <mergeCell ref="T19:U19"/>
    <mergeCell ref="C5:U5"/>
    <mergeCell ref="D6:E6"/>
    <mergeCell ref="F6:G6"/>
    <mergeCell ref="H6:I6"/>
    <mergeCell ref="J6:K6"/>
    <mergeCell ref="L6:M6"/>
    <mergeCell ref="N6:O6"/>
    <mergeCell ref="P6:Q6"/>
    <mergeCell ref="R6:S6"/>
    <mergeCell ref="T6:U6"/>
    <mergeCell ref="L110:M110"/>
    <mergeCell ref="N110:O110"/>
    <mergeCell ref="P110:Q110"/>
    <mergeCell ref="R110:S110"/>
    <mergeCell ref="T110:U110"/>
  </mergeCells>
  <conditionalFormatting sqref="D82:U82">
    <cfRule type="cellIs" dxfId="558" priority="219" operator="equal">
      <formula>0</formula>
    </cfRule>
    <cfRule type="cellIs" dxfId="557" priority="220" operator="between">
      <formula>0.00000000000000001</formula>
      <formula>0.4999999999999</formula>
    </cfRule>
  </conditionalFormatting>
  <conditionalFormatting sqref="D8:U16">
    <cfRule type="cellIs" dxfId="556" priority="217" operator="equal">
      <formula>0</formula>
    </cfRule>
    <cfRule type="cellIs" dxfId="555" priority="218" operator="between">
      <formula>0.00000000000000001</formula>
      <formula>0.4999999999999</formula>
    </cfRule>
  </conditionalFormatting>
  <conditionalFormatting sqref="D121:U121">
    <cfRule type="cellIs" dxfId="554" priority="215" operator="equal">
      <formula>0</formula>
    </cfRule>
    <cfRule type="cellIs" dxfId="553" priority="216" operator="between">
      <formula>0.00000000000000001</formula>
      <formula>0.4999999999999</formula>
    </cfRule>
  </conditionalFormatting>
  <conditionalFormatting sqref="M17">
    <cfRule type="cellIs" dxfId="552" priority="189" operator="equal">
      <formula>0</formula>
    </cfRule>
    <cfRule type="cellIs" dxfId="551" priority="190" operator="between">
      <formula>0.00000000000000001</formula>
      <formula>0.4999999999999</formula>
    </cfRule>
  </conditionalFormatting>
  <conditionalFormatting sqref="D69:U69">
    <cfRule type="cellIs" dxfId="550" priority="145" operator="equal">
      <formula>0</formula>
    </cfRule>
    <cfRule type="cellIs" dxfId="549" priority="146" operator="between">
      <formula>0.00000000000000001</formula>
      <formula>0.4999999999999</formula>
    </cfRule>
  </conditionalFormatting>
  <conditionalFormatting sqref="D56:U56">
    <cfRule type="cellIs" dxfId="548" priority="115" operator="equal">
      <formula>0</formula>
    </cfRule>
    <cfRule type="cellIs" dxfId="547" priority="116" operator="between">
      <formula>0.00000000000000001</formula>
      <formula>0.4999999999999</formula>
    </cfRule>
  </conditionalFormatting>
  <conditionalFormatting sqref="D21:U29">
    <cfRule type="cellIs" dxfId="546" priority="26" operator="between">
      <formula>0.0000000001</formula>
      <formula>0.049999999999</formula>
    </cfRule>
  </conditionalFormatting>
  <conditionalFormatting sqref="D21:E21 H21:O21 E22 M22 O22 E25 G25 I25 M25 O25:O26">
    <cfRule type="cellIs" dxfId="545" priority="25" operator="equal">
      <formula>0</formula>
    </cfRule>
  </conditionalFormatting>
  <conditionalFormatting sqref="D34:U36 D40:U42 D39 F39:U39 D38:U38 D37:M37 O37:U37">
    <cfRule type="cellIs" dxfId="544" priority="24" operator="between">
      <formula>0.0000000001</formula>
      <formula>0.049999999999</formula>
    </cfRule>
  </conditionalFormatting>
  <conditionalFormatting sqref="D34:E34 H34:O34 E35 M35 O35 E38 G38 I38 M38 O38:O39">
    <cfRule type="cellIs" dxfId="543" priority="23" operator="equal">
      <formula>0</formula>
    </cfRule>
  </conditionalFormatting>
  <conditionalFormatting sqref="D47:U51 D53:U55 D52 F52:U52">
    <cfRule type="cellIs" dxfId="542" priority="22" operator="between">
      <formula>0.0000000001</formula>
      <formula>0.049999999999</formula>
    </cfRule>
  </conditionalFormatting>
  <conditionalFormatting sqref="D47:E47 H47:O47 E48 M48 O48 E51 G51 I51 M51 O51:O52">
    <cfRule type="cellIs" dxfId="541" priority="21" operator="equal">
      <formula>0</formula>
    </cfRule>
  </conditionalFormatting>
  <conditionalFormatting sqref="D60:U64 D66:U68 D65 F65:U65">
    <cfRule type="cellIs" dxfId="540" priority="20" operator="between">
      <formula>0.0000000001</formula>
      <formula>0.049999999999</formula>
    </cfRule>
  </conditionalFormatting>
  <conditionalFormatting sqref="D60:E60 H60:O60 E61 M61 O61 E64 G64 I64 M64 O64:O65">
    <cfRule type="cellIs" dxfId="539" priority="19" operator="equal">
      <formula>0</formula>
    </cfRule>
  </conditionalFormatting>
  <conditionalFormatting sqref="D73:U77 D79:U81 D78 F78:U78">
    <cfRule type="cellIs" dxfId="538" priority="18" operator="between">
      <formula>0.0000000001</formula>
      <formula>0.049999999999</formula>
    </cfRule>
  </conditionalFormatting>
  <conditionalFormatting sqref="D73:E73 H73:O73 E74 M74 O74 E77 G77 I77 M77 O77:O78">
    <cfRule type="cellIs" dxfId="537" priority="17" operator="equal">
      <formula>0</formula>
    </cfRule>
  </conditionalFormatting>
  <conditionalFormatting sqref="D86:U90 D92:U94 D91 F91:U91">
    <cfRule type="cellIs" dxfId="536" priority="16" operator="between">
      <formula>0.0000000001</formula>
      <formula>0.049999999999</formula>
    </cfRule>
  </conditionalFormatting>
  <conditionalFormatting sqref="D86:E86 H86:O86 E87 M87 O87 E90 G90 I90 M90 O90:O91">
    <cfRule type="cellIs" dxfId="535" priority="15" operator="equal">
      <formula>0</formula>
    </cfRule>
  </conditionalFormatting>
  <conditionalFormatting sqref="D95:U95">
    <cfRule type="cellIs" dxfId="534" priority="13" operator="equal">
      <formula>0</formula>
    </cfRule>
    <cfRule type="cellIs" dxfId="533" priority="14" operator="between">
      <formula>0.00000000000000001</formula>
      <formula>0.4999999999999</formula>
    </cfRule>
  </conditionalFormatting>
  <conditionalFormatting sqref="D99:U107">
    <cfRule type="cellIs" dxfId="532" priority="12" operator="between">
      <formula>0.0000000001</formula>
      <formula>0.049999999999</formula>
    </cfRule>
  </conditionalFormatting>
  <conditionalFormatting sqref="D99:E99 H99:O99 E100 M100 O100 E103 G103 I103 M103 O103:O104">
    <cfRule type="cellIs" dxfId="531" priority="11" operator="equal">
      <formula>0</formula>
    </cfRule>
  </conditionalFormatting>
  <conditionalFormatting sqref="D108:U108">
    <cfRule type="cellIs" dxfId="530" priority="9" operator="equal">
      <formula>0</formula>
    </cfRule>
    <cfRule type="cellIs" dxfId="529" priority="10" operator="between">
      <formula>0.00000000000000001</formula>
      <formula>0.4999999999999</formula>
    </cfRule>
  </conditionalFormatting>
  <conditionalFormatting sqref="D112:U120">
    <cfRule type="cellIs" dxfId="528" priority="8" operator="between">
      <formula>0.0000000001</formula>
      <formula>0.049999999999</formula>
    </cfRule>
  </conditionalFormatting>
  <conditionalFormatting sqref="D112:E112 H112:O112 E113 M113 O113 E116 G116 I116 M116 O116:O117">
    <cfRule type="cellIs" dxfId="527" priority="7" operator="equal">
      <formula>0</formula>
    </cfRule>
  </conditionalFormatting>
  <conditionalFormatting sqref="E39">
    <cfRule type="cellIs" dxfId="526" priority="6" operator="between">
      <formula>0.0000000001</formula>
      <formula>0.049999999999</formula>
    </cfRule>
  </conditionalFormatting>
  <conditionalFormatting sqref="N37">
    <cfRule type="cellIs" dxfId="525" priority="5" operator="between">
      <formula>0.0000000001</formula>
      <formula>0.049999999999</formula>
    </cfRule>
  </conditionalFormatting>
  <conditionalFormatting sqref="E52">
    <cfRule type="cellIs" dxfId="524" priority="4" operator="between">
      <formula>0.0000000001</formula>
      <formula>0.049999999999</formula>
    </cfRule>
  </conditionalFormatting>
  <conditionalFormatting sqref="E65">
    <cfRule type="cellIs" dxfId="523" priority="3" operator="between">
      <formula>0.0000000001</formula>
      <formula>0.049999999999</formula>
    </cfRule>
  </conditionalFormatting>
  <conditionalFormatting sqref="E78">
    <cfRule type="cellIs" dxfId="522" priority="2" operator="between">
      <formula>0.0000000001</formula>
      <formula>0.049999999999</formula>
    </cfRule>
  </conditionalFormatting>
  <conditionalFormatting sqref="E91">
    <cfRule type="cellIs" dxfId="521" priority="1" operator="between">
      <formula>0.0000000001</formula>
      <formula>0.049999999999</formula>
    </cfRule>
  </conditionalFormatting>
  <printOptions horizontalCentered="1"/>
  <pageMargins left="0.2" right="0.2" top="1" bottom="0.23622047244094499" header="0.31496062992126" footer="0.31496062992126"/>
  <pageSetup paperSize="9" scale="41" fitToHeight="0" orientation="portrait" r:id="rId1"/>
  <rowBreaks count="1" manualBreakCount="1">
    <brk id="69"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78"/>
  <sheetViews>
    <sheetView zoomScale="75" workbookViewId="0">
      <selection activeCell="I14" sqref="I14"/>
    </sheetView>
  </sheetViews>
  <sheetFormatPr defaultColWidth="11" defaultRowHeight="15"/>
  <cols>
    <col min="1" max="1" width="2.625" style="125" customWidth="1"/>
    <col min="2" max="2" width="2.125" style="125" customWidth="1"/>
    <col min="3" max="3" width="25.125" style="125" customWidth="1"/>
    <col min="4" max="19" width="8.875" style="125" customWidth="1"/>
    <col min="20" max="20" width="2.625" style="123" customWidth="1"/>
    <col min="21" max="22" width="11" style="125"/>
    <col min="23" max="23" width="16.625" style="125" bestFit="1" customWidth="1"/>
    <col min="24" max="16384" width="11" style="125"/>
  </cols>
  <sheetData>
    <row r="1" spans="1:39" s="184" customFormat="1" ht="20.25">
      <c r="B1" s="112" t="s">
        <v>129</v>
      </c>
      <c r="S1" s="216"/>
    </row>
    <row r="2" spans="1:39" s="184" customFormat="1" ht="18">
      <c r="B2" s="186" t="s">
        <v>121</v>
      </c>
    </row>
    <row r="3" spans="1:39" s="185" customFormat="1" ht="18">
      <c r="A3" s="184"/>
      <c r="B3" s="187" t="s">
        <v>1</v>
      </c>
      <c r="C3" s="187"/>
      <c r="D3" s="111"/>
      <c r="E3" s="111"/>
      <c r="F3" s="111"/>
      <c r="G3" s="111"/>
      <c r="H3" s="111"/>
      <c r="I3" s="111"/>
      <c r="J3" s="111"/>
      <c r="K3" s="184"/>
      <c r="L3" s="184"/>
      <c r="M3" s="184"/>
      <c r="N3" s="184"/>
      <c r="O3" s="184"/>
      <c r="P3" s="184"/>
      <c r="Q3" s="184"/>
      <c r="R3" s="184"/>
      <c r="S3" s="184"/>
      <c r="T3" s="184"/>
    </row>
    <row r="4" spans="1:39" s="123" customFormat="1">
      <c r="B4" s="249"/>
    </row>
    <row r="5" spans="1:39">
      <c r="A5" s="123"/>
      <c r="B5" s="333"/>
      <c r="C5" s="466" t="s">
        <v>14</v>
      </c>
      <c r="D5" s="466"/>
      <c r="E5" s="466"/>
      <c r="F5" s="466"/>
      <c r="G5" s="466"/>
      <c r="H5" s="466"/>
      <c r="I5" s="466"/>
      <c r="J5" s="466"/>
      <c r="K5" s="466"/>
      <c r="L5" s="466"/>
      <c r="M5" s="466"/>
      <c r="N5" s="466"/>
      <c r="O5" s="466"/>
      <c r="P5" s="466"/>
      <c r="Q5" s="466"/>
      <c r="R5" s="466"/>
      <c r="S5" s="467"/>
      <c r="U5" s="197"/>
      <c r="V5" s="197"/>
    </row>
    <row r="6" spans="1:39" ht="30" customHeight="1">
      <c r="A6" s="123"/>
      <c r="B6" s="334" t="s">
        <v>4</v>
      </c>
      <c r="C6" s="335"/>
      <c r="D6" s="551" t="s">
        <v>6</v>
      </c>
      <c r="E6" s="551"/>
      <c r="F6" s="551" t="s">
        <v>7</v>
      </c>
      <c r="G6" s="551"/>
      <c r="H6" s="551" t="s">
        <v>8</v>
      </c>
      <c r="I6" s="551"/>
      <c r="J6" s="551" t="s">
        <v>9</v>
      </c>
      <c r="K6" s="551"/>
      <c r="L6" s="551" t="s">
        <v>10</v>
      </c>
      <c r="M6" s="551"/>
      <c r="N6" s="551" t="s">
        <v>11</v>
      </c>
      <c r="O6" s="551"/>
      <c r="P6" s="525" t="s">
        <v>12</v>
      </c>
      <c r="Q6" s="526"/>
      <c r="R6" s="551" t="s">
        <v>13</v>
      </c>
      <c r="S6" s="551"/>
      <c r="U6" s="197"/>
      <c r="V6" s="197" t="s">
        <v>107</v>
      </c>
      <c r="W6" s="362">
        <f ca="1">NOW()</f>
        <v>44383.44200451389</v>
      </c>
    </row>
    <row r="7" spans="1:39">
      <c r="A7" s="123"/>
      <c r="B7" s="283" t="s">
        <v>70</v>
      </c>
      <c r="C7" s="284"/>
      <c r="D7" s="438" t="s">
        <v>74</v>
      </c>
      <c r="E7" s="438" t="s">
        <v>75</v>
      </c>
      <c r="F7" s="438" t="s">
        <v>74</v>
      </c>
      <c r="G7" s="438" t="s">
        <v>75</v>
      </c>
      <c r="H7" s="438" t="s">
        <v>74</v>
      </c>
      <c r="I7" s="438" t="s">
        <v>75</v>
      </c>
      <c r="J7" s="438" t="s">
        <v>74</v>
      </c>
      <c r="K7" s="438" t="s">
        <v>75</v>
      </c>
      <c r="L7" s="438" t="s">
        <v>74</v>
      </c>
      <c r="M7" s="438" t="s">
        <v>75</v>
      </c>
      <c r="N7" s="438" t="s">
        <v>74</v>
      </c>
      <c r="O7" s="438" t="s">
        <v>75</v>
      </c>
      <c r="P7" s="290" t="s">
        <v>74</v>
      </c>
      <c r="Q7" s="290" t="s">
        <v>75</v>
      </c>
      <c r="R7" s="438" t="s">
        <v>74</v>
      </c>
      <c r="S7" s="438" t="s">
        <v>75</v>
      </c>
      <c r="U7" s="197"/>
      <c r="V7" s="197"/>
      <c r="W7" s="125" t="s">
        <v>108</v>
      </c>
    </row>
    <row r="8" spans="1:39">
      <c r="A8" s="123"/>
      <c r="B8" s="277"/>
      <c r="C8" s="278" t="s">
        <v>76</v>
      </c>
      <c r="D8" s="131">
        <f>IFERROR(('GFA and GFL by Instrument'!D60-'GFA and GFL by Instrument'!D8)/ABS('GFA and GFL by Instrument'!D8)*100,0)</f>
        <v>0</v>
      </c>
      <c r="E8" s="131">
        <f>IFERROR(('GFA and GFL by Instrument'!E60-'GFA and GFL by Instrument'!E8)/ABS('GFA and GFL by Instrument'!E8)*100,0)</f>
        <v>0</v>
      </c>
      <c r="F8" s="128">
        <f>IFERROR(('GFA and GFL by Instrument'!F60-'GFA and GFL by Instrument'!F8)/ABS('GFA and GFL by Instrument'!F8)*100,"--")</f>
        <v>-4.7996869925009271</v>
      </c>
      <c r="G8" s="128">
        <f>IFERROR(('GFA and GFL by Instrument'!G60-'GFA and GFL by Instrument'!G8)/ABS('GFA and GFL by Instrument'!G8)*100,"--")</f>
        <v>-3.9508008886989008</v>
      </c>
      <c r="H8" s="131">
        <f>IFERROR(('GFA and GFL by Instrument'!H60-'GFA and GFL by Instrument'!H8)/ABS('GFA and GFL by Instrument'!H8)*100,0)</f>
        <v>0</v>
      </c>
      <c r="I8" s="131">
        <f>IFERROR(('GFA and GFL by Instrument'!I60-'GFA and GFL by Instrument'!I8)/ABS('GFA and GFL by Instrument'!I8)*100,0)</f>
        <v>0</v>
      </c>
      <c r="J8" s="131">
        <f>IFERROR(('GFA and GFL by Instrument'!J60-'GFA and GFL by Instrument'!J8)/ABS('GFA and GFL by Instrument'!J8)*100,0)</f>
        <v>0</v>
      </c>
      <c r="K8" s="131">
        <f>IFERROR(('GFA and GFL by Instrument'!K60-'GFA and GFL by Instrument'!K8)/ABS('GFA and GFL by Instrument'!K8)*100,0)</f>
        <v>0</v>
      </c>
      <c r="L8" s="131">
        <f>IFERROR(('GFA and GFL by Instrument'!L60-'GFA and GFL by Instrument'!L8)/ABS('GFA and GFL by Instrument'!L8)*100,0)</f>
        <v>0</v>
      </c>
      <c r="M8" s="131">
        <f>IFERROR(('GFA and GFL by Instrument'!M60-'GFA and GFL by Instrument'!M8)/ABS('GFA and GFL by Instrument'!M8)*100,0)</f>
        <v>0</v>
      </c>
      <c r="N8" s="131">
        <f>IFERROR(('GFA and GFL by Instrument'!N60-'GFA and GFL by Instrument'!N8)/ABS('GFA and GFL by Instrument'!N8)*100,0)</f>
        <v>0</v>
      </c>
      <c r="O8" s="131">
        <f>IFERROR(('GFA and GFL by Instrument'!O60-'GFA and GFL by Instrument'!O8)/ABS('GFA and GFL by Instrument'!O8)*100,0)</f>
        <v>0</v>
      </c>
      <c r="P8" s="128">
        <f>IFERROR(('GFA and GFL by Instrument'!P60-'GFA and GFL by Instrument'!P8)/ABS('GFA and GFL by Instrument'!P8)*100,"--")</f>
        <v>-4.7996869925009271</v>
      </c>
      <c r="Q8" s="128">
        <f>IFERROR(('GFA and GFL by Instrument'!Q60-'GFA and GFL by Instrument'!Q8)/ABS('GFA and GFL by Instrument'!Q8)*100,"--")</f>
        <v>-3.9508008886989008</v>
      </c>
      <c r="R8" s="128">
        <f>IFERROR(('GFA and GFL by Instrument'!T60-'GFA and GFL by Instrument'!T8)/ABS('GFA and GFL by Instrument'!T8)*100,"--")</f>
        <v>5.1546678797664693</v>
      </c>
      <c r="S8" s="128">
        <f>IFERROR(('GFA and GFL by Instrument'!U60-'GFA and GFL by Instrument'!U8)/ABS('GFA and GFL by Instrument'!U8)*100,"--")</f>
        <v>-3.5442098439622316</v>
      </c>
      <c r="T8" s="196"/>
      <c r="U8" s="197"/>
      <c r="V8" s="197"/>
      <c r="W8" s="197"/>
      <c r="X8" s="197"/>
      <c r="Y8" s="197"/>
      <c r="Z8" s="238"/>
      <c r="AA8" s="238"/>
      <c r="AB8" s="238"/>
      <c r="AC8" s="238"/>
      <c r="AD8" s="238"/>
      <c r="AE8" s="238"/>
      <c r="AF8" s="238"/>
      <c r="AG8" s="238"/>
      <c r="AH8" s="238"/>
      <c r="AI8" s="238"/>
      <c r="AJ8" s="238"/>
      <c r="AK8" s="238"/>
      <c r="AL8" s="238"/>
      <c r="AM8" s="238"/>
    </row>
    <row r="9" spans="1:39">
      <c r="A9" s="123"/>
      <c r="B9" s="277"/>
      <c r="C9" s="278" t="s">
        <v>131</v>
      </c>
      <c r="D9" s="128">
        <f>IFERROR(('GFA and GFL by Instrument'!D61-'GFA and GFL by Instrument'!D9)/ABS('GFA and GFL by Instrument'!D9)*100,"--")</f>
        <v>-7.4690293218543351</v>
      </c>
      <c r="E9" s="131">
        <f>IFERROR(('GFA and GFL by Instrument'!E61-'GFA and GFL by Instrument'!E9)/ABS('GFA and GFL by Instrument'!E9)*100,0)</f>
        <v>0</v>
      </c>
      <c r="F9" s="128">
        <f>IFERROR(('GFA and GFL by Instrument'!F61-'GFA and GFL by Instrument'!F9)/ABS('GFA and GFL by Instrument'!F9)*100,"--")</f>
        <v>-58.965755389392285</v>
      </c>
      <c r="G9" s="128">
        <f>IFERROR(('GFA and GFL by Instrument'!G61-'GFA and GFL by Instrument'!G9)/ABS('GFA and GFL by Instrument'!G9)*100,"--")</f>
        <v>8.531282489801761</v>
      </c>
      <c r="H9" s="128">
        <f>IFERROR(('GFA and GFL by Instrument'!H61-'GFA and GFL by Instrument'!H9)/ABS('GFA and GFL by Instrument'!H9)*100,"--")</f>
        <v>11.705398439990415</v>
      </c>
      <c r="I9" s="128">
        <f>IFERROR(('GFA and GFL by Instrument'!I61-'GFA and GFL by Instrument'!I9)/ABS('GFA and GFL by Instrument'!I9)*100,"--")</f>
        <v>7.747684743896281</v>
      </c>
      <c r="J9" s="128">
        <f>IFERROR(('GFA and GFL by Instrument'!J61-'GFA and GFL by Instrument'!J9)/ABS('GFA and GFL by Instrument'!J9)*100,"--")</f>
        <v>-3.4466711450266274</v>
      </c>
      <c r="K9" s="128">
        <f>IFERROR(('GFA and GFL by Instrument'!K61-'GFA and GFL by Instrument'!K9)/ABS('GFA and GFL by Instrument'!K9)*100,"--")</f>
        <v>-92.780770118249961</v>
      </c>
      <c r="L9" s="128">
        <f>IFERROR(('GFA and GFL by Instrument'!L61-'GFA and GFL by Instrument'!L9)/ABS('GFA and GFL by Instrument'!L9)*100,"--")</f>
        <v>9.6057565808117786</v>
      </c>
      <c r="M9" s="131">
        <f>IFERROR(('GFA and GFL by Instrument'!M61-'GFA and GFL by Instrument'!M9)/ABS('GFA and GFL by Instrument'!M9)*100,0)</f>
        <v>0</v>
      </c>
      <c r="N9" s="128">
        <f>IFERROR(('GFA and GFL by Instrument'!N61-'GFA and GFL by Instrument'!N9)/ABS('GFA and GFL by Instrument'!N9)*100,"--")</f>
        <v>9.8292125510500128</v>
      </c>
      <c r="O9" s="131">
        <f>IFERROR(('GFA and GFL by Instrument'!O61-'GFA and GFL by Instrument'!O9)/ABS('GFA and GFL by Instrument'!O9)*100,0)</f>
        <v>0</v>
      </c>
      <c r="P9" s="128">
        <f>IFERROR(('GFA and GFL by Instrument'!P61-'GFA and GFL by Instrument'!P9)/ABS('GFA and GFL by Instrument'!P9)*100,"--")</f>
        <v>3.8479859793575479</v>
      </c>
      <c r="Q9" s="128">
        <f>IFERROR(('GFA and GFL by Instrument'!Q61-'GFA and GFL by Instrument'!Q9)/ABS('GFA and GFL by Instrument'!Q9)*100,"--")</f>
        <v>7.8537744532604856</v>
      </c>
      <c r="R9" s="128">
        <f>IFERROR(('GFA and GFL by Instrument'!T61-'GFA and GFL by Instrument'!T9)/ABS('GFA and GFL by Instrument'!T9)*100,"--")</f>
        <v>-3.2865771455811377</v>
      </c>
      <c r="S9" s="128">
        <f>IFERROR(('GFA and GFL by Instrument'!U61-'GFA and GFL by Instrument'!U9)/ABS('GFA and GFL by Instrument'!U9)*100,"--")</f>
        <v>-34.093414346895528</v>
      </c>
      <c r="T9" s="196"/>
      <c r="U9" s="197"/>
      <c r="V9" s="197"/>
      <c r="W9" s="197"/>
      <c r="X9" s="197"/>
      <c r="Y9" s="197"/>
      <c r="Z9" s="238"/>
      <c r="AA9" s="238"/>
      <c r="AB9" s="238"/>
      <c r="AC9" s="238"/>
      <c r="AD9" s="238"/>
      <c r="AE9" s="238"/>
      <c r="AF9" s="238"/>
      <c r="AG9" s="238"/>
      <c r="AH9" s="238"/>
      <c r="AI9" s="238"/>
      <c r="AJ9" s="238"/>
      <c r="AK9" s="238"/>
      <c r="AL9" s="238"/>
      <c r="AM9" s="238"/>
    </row>
    <row r="10" spans="1:39">
      <c r="A10" s="123"/>
      <c r="B10" s="277"/>
      <c r="C10" s="278" t="s">
        <v>78</v>
      </c>
      <c r="D10" s="128">
        <f>IFERROR(('GFA and GFL by Instrument'!D62-'GFA and GFL by Instrument'!D10)/ABS('GFA and GFL by Instrument'!D10)*100,"--")</f>
        <v>14.859255536893844</v>
      </c>
      <c r="E10" s="128">
        <f>IFERROR(('GFA and GFL by Instrument'!E62-'GFA and GFL by Instrument'!E10)/ABS('GFA and GFL by Instrument'!E10)*100,"--")</f>
        <v>9.0828007404810762</v>
      </c>
      <c r="F10" s="128">
        <f>IFERROR(('GFA and GFL by Instrument'!F62-'GFA and GFL by Instrument'!F10)/ABS('GFA and GFL by Instrument'!F10)*100,"--")</f>
        <v>0.72238748335400904</v>
      </c>
      <c r="G10" s="128">
        <f>IFERROR(('GFA and GFL by Instrument'!G62-'GFA and GFL by Instrument'!G10)/ABS('GFA and GFL by Instrument'!G10)*100,"--")</f>
        <v>-3.4266105513370282</v>
      </c>
      <c r="H10" s="128">
        <f>IFERROR(('GFA and GFL by Instrument'!H62-'GFA and GFL by Instrument'!H10)/ABS('GFA and GFL by Instrument'!H10)*100,"--")</f>
        <v>9.8326926703975985</v>
      </c>
      <c r="I10" s="128">
        <f>IFERROR(('GFA and GFL by Instrument'!I62-'GFA and GFL by Instrument'!I10)/ABS('GFA and GFL by Instrument'!I10)*100,"--")</f>
        <v>28.947309082166768</v>
      </c>
      <c r="J10" s="128">
        <f>IFERROR(('GFA and GFL by Instrument'!J62-'GFA and GFL by Instrument'!J10)/ABS('GFA and GFL by Instrument'!J10)*100,"--")</f>
        <v>22.617868995758013</v>
      </c>
      <c r="K10" s="128">
        <f>IFERROR(('GFA and GFL by Instrument'!K62-'GFA and GFL by Instrument'!K10)/ABS('GFA and GFL by Instrument'!K10)*100,"--")</f>
        <v>-12.647362547062485</v>
      </c>
      <c r="L10" s="128">
        <f>IFERROR(('GFA and GFL by Instrument'!L62-'GFA and GFL by Instrument'!L10)/ABS('GFA and GFL by Instrument'!L10)*100,"--")</f>
        <v>23.292536258350559</v>
      </c>
      <c r="M10" s="128">
        <f>IFERROR(('GFA and GFL by Instrument'!M62-'GFA and GFL by Instrument'!M10)/ABS('GFA and GFL by Instrument'!M10)*100,"--")</f>
        <v>53.285451241697402</v>
      </c>
      <c r="N10" s="128">
        <f>IFERROR(('GFA and GFL by Instrument'!N62-'GFA and GFL by Instrument'!N10)/ABS('GFA and GFL by Instrument'!N10)*100,"--")</f>
        <v>38.658781611075362</v>
      </c>
      <c r="O10" s="128" t="str">
        <f>IFERROR(('GFA and GFL by Instrument'!O62-'GFA and GFL by Instrument'!O10)/ABS('GFA and GFL by Instrument'!O10)*100,"--")</f>
        <v>--</v>
      </c>
      <c r="P10" s="128">
        <f>IFERROR(('GFA and GFL by Instrument'!P62-'GFA and GFL by Instrument'!P10)/ABS('GFA and GFL by Instrument'!P10)*100,"--")</f>
        <v>12.922658015747924</v>
      </c>
      <c r="Q10" s="128">
        <f>IFERROR(('GFA and GFL by Instrument'!Q62-'GFA and GFL by Instrument'!Q10)/ABS('GFA and GFL by Instrument'!Q10)*100,"--")</f>
        <v>15.253963891876216</v>
      </c>
      <c r="R10" s="128">
        <f>IFERROR(('GFA and GFL by Instrument'!T62-'GFA and GFL by Instrument'!T10)/ABS('GFA and GFL by Instrument'!T10)*100,"--")</f>
        <v>5.4384063279653647</v>
      </c>
      <c r="S10" s="128">
        <f>IFERROR(('GFA and GFL by Instrument'!U62-'GFA and GFL by Instrument'!U10)/ABS('GFA and GFL by Instrument'!U10)*100,"--")</f>
        <v>2.0124437964136694</v>
      </c>
      <c r="T10" s="196"/>
      <c r="U10" s="197"/>
      <c r="V10" s="197"/>
      <c r="W10" s="197"/>
      <c r="X10" s="197"/>
      <c r="Y10" s="197"/>
      <c r="Z10" s="238"/>
      <c r="AA10" s="238"/>
      <c r="AB10" s="238"/>
      <c r="AC10" s="238"/>
      <c r="AD10" s="238"/>
      <c r="AE10" s="238"/>
      <c r="AF10" s="238"/>
      <c r="AG10" s="238"/>
      <c r="AH10" s="238"/>
      <c r="AI10" s="238"/>
      <c r="AJ10" s="238"/>
      <c r="AK10" s="238"/>
      <c r="AL10" s="238"/>
      <c r="AM10" s="238"/>
    </row>
    <row r="11" spans="1:39">
      <c r="A11" s="123"/>
      <c r="B11" s="277"/>
      <c r="C11" s="278" t="s">
        <v>79</v>
      </c>
      <c r="D11" s="128">
        <f>IFERROR(('GFA and GFL by Instrument'!D63-'GFA and GFL by Instrument'!D11)/ABS('GFA and GFL by Instrument'!D11)*100,"--")</f>
        <v>20.758274294669199</v>
      </c>
      <c r="E11" s="128">
        <f>IFERROR(('GFA and GFL by Instrument'!E63-'GFA and GFL by Instrument'!E11)/ABS('GFA and GFL by Instrument'!E11)*100,"--")</f>
        <v>5.1678761424517869</v>
      </c>
      <c r="F11" s="128">
        <f>IFERROR(('GFA and GFL by Instrument'!F63-'GFA and GFL by Instrument'!F11)/ABS('GFA and GFL by Instrument'!F11)*100,"--")</f>
        <v>101.79360158034525</v>
      </c>
      <c r="G11" s="128">
        <f>IFERROR(('GFA and GFL by Instrument'!G63-'GFA and GFL by Instrument'!G11)/ABS('GFA and GFL by Instrument'!G11)*100,"--")</f>
        <v>1.3655551793154899</v>
      </c>
      <c r="H11" s="128">
        <f>IFERROR(('GFA and GFL by Instrument'!H63-'GFA and GFL by Instrument'!H11)/ABS('GFA and GFL by Instrument'!H11)*100,"--")</f>
        <v>8.8339419712993248</v>
      </c>
      <c r="I11" s="128">
        <f>IFERROR(('GFA and GFL by Instrument'!I63-'GFA and GFL by Instrument'!I11)/ABS('GFA and GFL by Instrument'!I11)*100,"--")</f>
        <v>39.367740701797594</v>
      </c>
      <c r="J11" s="128">
        <f>IFERROR(('GFA and GFL by Instrument'!J63-'GFA and GFL by Instrument'!J11)/ABS('GFA and GFL by Instrument'!J11)*100,"--")</f>
        <v>19.303034299563663</v>
      </c>
      <c r="K11" s="128">
        <f>IFERROR(('GFA and GFL by Instrument'!K63-'GFA and GFL by Instrument'!K11)/ABS('GFA and GFL by Instrument'!K11)*100,"--")</f>
        <v>10.145298833389445</v>
      </c>
      <c r="L11" s="128">
        <f>IFERROR(('GFA and GFL by Instrument'!L63-'GFA and GFL by Instrument'!L11)/ABS('GFA and GFL by Instrument'!L11)*100,"--")</f>
        <v>3.1365967482619808</v>
      </c>
      <c r="M11" s="128">
        <f>IFERROR(('GFA and GFL by Instrument'!M63-'GFA and GFL by Instrument'!M11)/ABS('GFA and GFL by Instrument'!M11)*100,"--")</f>
        <v>6.511226094876073</v>
      </c>
      <c r="N11" s="128">
        <f>IFERROR(('GFA and GFL by Instrument'!N63-'GFA and GFL by Instrument'!N11)/ABS('GFA and GFL by Instrument'!N11)*100,"--")</f>
        <v>-100</v>
      </c>
      <c r="O11" s="128">
        <f>IFERROR(('GFA and GFL by Instrument'!O63-'GFA and GFL by Instrument'!O11)/ABS('GFA and GFL by Instrument'!O11)*100,"--")</f>
        <v>14.690919540558447</v>
      </c>
      <c r="P11" s="128">
        <f>IFERROR(('GFA and GFL by Instrument'!P63-'GFA and GFL by Instrument'!P11)/ABS('GFA and GFL by Instrument'!P11)*100,"--")</f>
        <v>14.954374449256184</v>
      </c>
      <c r="Q11" s="128">
        <f>IFERROR(('GFA and GFL by Instrument'!Q63-'GFA and GFL by Instrument'!Q11)/ABS('GFA and GFL by Instrument'!Q11)*100,"--")</f>
        <v>9.7497739789808726</v>
      </c>
      <c r="R11" s="128">
        <f>IFERROR(('GFA and GFL by Instrument'!T63-'GFA and GFL by Instrument'!T11)/ABS('GFA and GFL by Instrument'!T11)*100,"--")</f>
        <v>11.715041717437567</v>
      </c>
      <c r="S11" s="128">
        <f>IFERROR(('GFA and GFL by Instrument'!U63-'GFA and GFL by Instrument'!U11)/ABS('GFA and GFL by Instrument'!U11)*100,"--")</f>
        <v>40.489011850377963</v>
      </c>
      <c r="T11" s="196"/>
      <c r="U11" s="197"/>
      <c r="V11" s="197"/>
      <c r="W11" s="197"/>
      <c r="X11" s="197"/>
      <c r="Y11" s="197"/>
      <c r="Z11" s="238"/>
      <c r="AA11" s="238"/>
      <c r="AB11" s="238"/>
      <c r="AC11" s="238"/>
      <c r="AD11" s="238"/>
      <c r="AE11" s="238"/>
      <c r="AF11" s="238"/>
      <c r="AG11" s="238"/>
      <c r="AH11" s="238"/>
      <c r="AI11" s="238"/>
      <c r="AJ11" s="238"/>
      <c r="AK11" s="238"/>
      <c r="AL11" s="238"/>
      <c r="AM11" s="238"/>
    </row>
    <row r="12" spans="1:39" ht="45">
      <c r="A12" s="123"/>
      <c r="B12" s="277"/>
      <c r="C12" s="278" t="s">
        <v>80</v>
      </c>
      <c r="D12" s="128">
        <f>IFERROR(('GFA and GFL by Instrument'!D64-'GFA and GFL by Instrument'!D12)/ABS('GFA and GFL by Instrument'!D12)*100,"--")</f>
        <v>24.420400406686031</v>
      </c>
      <c r="E12" s="131">
        <f>IFERROR(('GFA and GFL by Instrument'!E64-'GFA and GFL by Instrument'!E12)/ABS('GFA and GFL by Instrument'!E12)*100,0)</f>
        <v>0</v>
      </c>
      <c r="F12" s="259" t="str">
        <f>IFERROR(('GFA and GFL by Instrument'!F64-'GFA and GFL by Instrument'!F12)/ABS('GFA and GFL by Instrument'!F12)*100,"--")</f>
        <v>--</v>
      </c>
      <c r="G12" s="131">
        <f>IFERROR(('GFA and GFL by Instrument'!G64-'GFA and GFL by Instrument'!G12)/ABS('GFA and GFL by Instrument'!G12)*100,0)</f>
        <v>0</v>
      </c>
      <c r="H12" s="128">
        <f>IFERROR(('GFA and GFL by Instrument'!H64-'GFA and GFL by Instrument'!H12)/ABS('GFA and GFL by Instrument'!H12)*100,"--")</f>
        <v>25.13627409932041</v>
      </c>
      <c r="I12" s="131">
        <f>IFERROR(('GFA and GFL by Instrument'!I64-'GFA and GFL by Instrument'!I12)/ABS('GFA and GFL by Instrument'!I12)*100,0)</f>
        <v>0</v>
      </c>
      <c r="J12" s="128">
        <f>IFERROR(('GFA and GFL by Instrument'!J64-'GFA and GFL by Instrument'!J12)/ABS('GFA and GFL by Instrument'!J12)*100,"--")</f>
        <v>10.795717028752605</v>
      </c>
      <c r="K12" s="128">
        <f>IFERROR(('GFA and GFL by Instrument'!K64-'GFA and GFL by Instrument'!K12)/ABS('GFA and GFL by Instrument'!K12)*100,"--")</f>
        <v>10.55120383831653</v>
      </c>
      <c r="L12" s="128">
        <f>IFERROR(('GFA and GFL by Instrument'!L64-'GFA and GFL by Instrument'!L12)/ABS('GFA and GFL by Instrument'!L12)*100,"--")</f>
        <v>4.6117286892891389</v>
      </c>
      <c r="M12" s="131">
        <f>IFERROR(('GFA and GFL by Instrument'!M64-'GFA and GFL by Instrument'!M12)/ABS('GFA and GFL by Instrument'!M12)*100,0)</f>
        <v>0</v>
      </c>
      <c r="N12" s="128">
        <f>IFERROR(('GFA and GFL by Instrument'!N64-'GFA and GFL by Instrument'!N12)/ABS('GFA and GFL by Instrument'!N12)*100,"--")</f>
        <v>9.5544089819731965</v>
      </c>
      <c r="O12" s="131">
        <f>IFERROR(('GFA and GFL by Instrument'!O64-'GFA and GFL by Instrument'!O12)/ABS('GFA and GFL by Instrument'!O12)*100,0)</f>
        <v>0</v>
      </c>
      <c r="P12" s="128">
        <f>IFERROR(('GFA and GFL by Instrument'!P64-'GFA and GFL by Instrument'!P12)/ABS('GFA and GFL by Instrument'!P12)*100,"--")</f>
        <v>9.6884031024012884</v>
      </c>
      <c r="Q12" s="128">
        <f>IFERROR(('GFA and GFL by Instrument'!Q64-'GFA and GFL by Instrument'!Q12)/ABS('GFA and GFL by Instrument'!Q12)*100,"--")</f>
        <v>10.55120383831653</v>
      </c>
      <c r="R12" s="128">
        <f>IFERROR(('GFA and GFL by Instrument'!T64-'GFA and GFL by Instrument'!T12)/ABS('GFA and GFL by Instrument'!T12)*100,"--")</f>
        <v>24.326759752066302</v>
      </c>
      <c r="S12" s="128">
        <f>IFERROR(('GFA and GFL by Instrument'!U64-'GFA and GFL by Instrument'!U12)/ABS('GFA and GFL by Instrument'!U12)*100,"--")</f>
        <v>-12.027836434108044</v>
      </c>
      <c r="T12" s="196"/>
      <c r="U12" s="197"/>
      <c r="V12" s="197"/>
      <c r="W12" s="197"/>
      <c r="X12" s="197"/>
      <c r="Y12" s="197"/>
      <c r="Z12" s="238"/>
      <c r="AA12" s="238"/>
      <c r="AB12" s="238"/>
      <c r="AC12" s="238"/>
      <c r="AD12" s="238"/>
      <c r="AE12" s="238"/>
      <c r="AF12" s="238"/>
      <c r="AG12" s="238"/>
      <c r="AH12" s="238"/>
      <c r="AI12" s="238"/>
      <c r="AJ12" s="238"/>
      <c r="AK12" s="238"/>
      <c r="AL12" s="238"/>
      <c r="AM12" s="238"/>
    </row>
    <row r="13" spans="1:39" ht="30">
      <c r="A13" s="123"/>
      <c r="B13" s="277"/>
      <c r="C13" s="278" t="s">
        <v>81</v>
      </c>
      <c r="D13" s="128">
        <f>IFERROR(('GFA and GFL by Instrument'!D65-'GFA and GFL by Instrument'!D13)/ABS('GFA and GFL by Instrument'!D13)*100,"--")</f>
        <v>91.581555416000015</v>
      </c>
      <c r="E13" s="259">
        <f>IFERROR(('GFA and GFL by Instrument'!E65-'GFA and GFL by Instrument'!E13)/ABS('GFA and GFL by Instrument'!E13)*100,"--")</f>
        <v>-100</v>
      </c>
      <c r="F13" s="128">
        <f>IFERROR(('GFA and GFL by Instrument'!F65-'GFA and GFL by Instrument'!F13)/ABS('GFA and GFL by Instrument'!F13)*100,"--")</f>
        <v>19.801827852994684</v>
      </c>
      <c r="G13" s="259">
        <f>IFERROR(('GFA and GFL by Instrument'!G65-'GFA and GFL by Instrument'!G13)/ABS('GFA and GFL by Instrument'!G13)*100,"--")</f>
        <v>0</v>
      </c>
      <c r="H13" s="128">
        <f>IFERROR(('GFA and GFL by Instrument'!H65-'GFA and GFL by Instrument'!H13)/ABS('GFA and GFL by Instrument'!H13)*100,"--")</f>
        <v>4.1667982906562466</v>
      </c>
      <c r="I13" s="128">
        <f>IFERROR(('GFA and GFL by Instrument'!I65-'GFA and GFL by Instrument'!I13)/ABS('GFA and GFL by Instrument'!I13)*100,"--")</f>
        <v>7.9728289245845367</v>
      </c>
      <c r="J13" s="128">
        <f>IFERROR(('GFA and GFL by Instrument'!J65-'GFA and GFL by Instrument'!J13)/ABS('GFA and GFL by Instrument'!J13)*100,"--")</f>
        <v>3.3112760850642631</v>
      </c>
      <c r="K13" s="128">
        <f>IFERROR(('GFA and GFL by Instrument'!K65-'GFA and GFL by Instrument'!K13)/ABS('GFA and GFL by Instrument'!K13)*100,"--")</f>
        <v>10.213232674234666</v>
      </c>
      <c r="L13" s="128">
        <f>IFERROR(('GFA and GFL by Instrument'!L65-'GFA and GFL by Instrument'!L13)/ABS('GFA and GFL by Instrument'!L13)*100,"--")</f>
        <v>32.264110417926183</v>
      </c>
      <c r="M13" s="128">
        <f>IFERROR(('GFA and GFL by Instrument'!M65-'GFA and GFL by Instrument'!M13)/ABS('GFA and GFL by Instrument'!M13)*100,"--")</f>
        <v>-2.717591266476068</v>
      </c>
      <c r="N13" s="128">
        <f>IFERROR(('GFA and GFL by Instrument'!N65-'GFA and GFL by Instrument'!N13)/ABS('GFA and GFL by Instrument'!N13)*100,"--")</f>
        <v>5.1116696121450502</v>
      </c>
      <c r="O13" s="131">
        <f>IFERROR(('GFA and GFL by Instrument'!O65-'GFA and GFL by Instrument'!O13)/ABS('GFA and GFL by Instrument'!O13)*100,0)</f>
        <v>0</v>
      </c>
      <c r="P13" s="128">
        <f>IFERROR(('GFA and GFL by Instrument'!P65-'GFA and GFL by Instrument'!P13)/ABS('GFA and GFL by Instrument'!P13)*100,"--")</f>
        <v>9.9196549559895946</v>
      </c>
      <c r="Q13" s="128">
        <f>IFERROR(('GFA and GFL by Instrument'!Q65-'GFA and GFL by Instrument'!Q13)/ABS('GFA and GFL by Instrument'!Q13)*100,"--")</f>
        <v>3.0269788928397428</v>
      </c>
      <c r="R13" s="128">
        <f>IFERROR(('GFA and GFL by Instrument'!T65-'GFA and GFL by Instrument'!T13)/ABS('GFA and GFL by Instrument'!T13)*100,"--")</f>
        <v>-2.8487870879453965</v>
      </c>
      <c r="S13" s="128">
        <f>IFERROR(('GFA and GFL by Instrument'!U65-'GFA and GFL by Instrument'!U13)/ABS('GFA and GFL by Instrument'!U13)*100,"--")</f>
        <v>14.922429730508933</v>
      </c>
      <c r="T13" s="196"/>
      <c r="U13" s="197"/>
      <c r="V13" s="197"/>
      <c r="W13" s="197"/>
      <c r="X13" s="197"/>
      <c r="Y13" s="197"/>
      <c r="Z13" s="238"/>
      <c r="AA13" s="238"/>
      <c r="AB13" s="238"/>
      <c r="AC13" s="238"/>
      <c r="AD13" s="238"/>
      <c r="AE13" s="238"/>
      <c r="AF13" s="238"/>
      <c r="AG13" s="238"/>
      <c r="AH13" s="238"/>
      <c r="AI13" s="238"/>
      <c r="AJ13" s="238"/>
      <c r="AK13" s="238"/>
      <c r="AL13" s="238"/>
      <c r="AM13" s="238"/>
    </row>
    <row r="14" spans="1:39">
      <c r="A14" s="123"/>
      <c r="B14" s="277"/>
      <c r="C14" s="278" t="s">
        <v>82</v>
      </c>
      <c r="D14" s="128">
        <f>IFERROR(('GFA and GFL by Instrument'!D66-'GFA and GFL by Instrument'!D14)/ABS('GFA and GFL by Instrument'!D14)*100,"--")</f>
        <v>-7.2487670660070931</v>
      </c>
      <c r="E14" s="128">
        <f>IFERROR(('GFA and GFL by Instrument'!E66-'GFA and GFL by Instrument'!E14)/ABS('GFA and GFL by Instrument'!E14)*100,"--")</f>
        <v>-0.1250745763826154</v>
      </c>
      <c r="F14" s="128">
        <f>IFERROR(('GFA and GFL by Instrument'!F66-'GFA and GFL by Instrument'!F14)/ABS('GFA and GFL by Instrument'!F14)*100,"--")</f>
        <v>-50.438260890062082</v>
      </c>
      <c r="G14" s="128" t="str">
        <f>IFERROR(('GFA and GFL by Instrument'!G66-'GFA and GFL by Instrument'!G14)/ABS('GFA and GFL by Instrument'!G14)*100,"--")</f>
        <v>--</v>
      </c>
      <c r="H14" s="128">
        <f>IFERROR(('GFA and GFL by Instrument'!H66-'GFA and GFL by Instrument'!H14)/ABS('GFA and GFL by Instrument'!H14)*100,"--")</f>
        <v>-22.131012737307291</v>
      </c>
      <c r="I14" s="128">
        <f>IFERROR(('GFA and GFL by Instrument'!I66-'GFA and GFL by Instrument'!I14)/ABS('GFA and GFL by Instrument'!I14)*100,"--")</f>
        <v>2.7165117170947313</v>
      </c>
      <c r="J14" s="128">
        <f>IFERROR(('GFA and GFL by Instrument'!J66-'GFA and GFL by Instrument'!J14)/ABS('GFA and GFL by Instrument'!J14)*100,"--")</f>
        <v>-11.066615091198029</v>
      </c>
      <c r="K14" s="128">
        <f>IFERROR(('GFA and GFL by Instrument'!K66-'GFA and GFL by Instrument'!K14)/ABS('GFA and GFL by Instrument'!K14)*100,"--")</f>
        <v>191.65893423235022</v>
      </c>
      <c r="L14" s="128">
        <f>IFERROR(('GFA and GFL by Instrument'!L66-'GFA and GFL by Instrument'!L14)/ABS('GFA and GFL by Instrument'!L14)*100,"--")</f>
        <v>-23.610662576984431</v>
      </c>
      <c r="M14" s="128">
        <f>IFERROR(('GFA and GFL by Instrument'!M66-'GFA and GFL by Instrument'!M14)/ABS('GFA and GFL by Instrument'!M14)*100,"--")</f>
        <v>-8.6662112670959068</v>
      </c>
      <c r="N14" s="128">
        <f>IFERROR(('GFA and GFL by Instrument'!N66-'GFA and GFL by Instrument'!N14)/ABS('GFA and GFL by Instrument'!N14)*100,"--")</f>
        <v>177.43071373811969</v>
      </c>
      <c r="O14" s="128">
        <f>IFERROR(('GFA and GFL by Instrument'!O66-'GFA and GFL by Instrument'!O14)/ABS('GFA and GFL by Instrument'!O14)*100,"--")</f>
        <v>-71.39930553225048</v>
      </c>
      <c r="P14" s="128">
        <f>IFERROR(('GFA and GFL by Instrument'!P66-'GFA and GFL by Instrument'!P14)/ABS('GFA and GFL by Instrument'!P14)*100,"--")</f>
        <v>-14.032640216835555</v>
      </c>
      <c r="Q14" s="128">
        <f>IFERROR(('GFA and GFL by Instrument'!Q66-'GFA and GFL by Instrument'!Q14)/ABS('GFA and GFL by Instrument'!Q14)*100,"--")</f>
        <v>-7.0266988772916799</v>
      </c>
      <c r="R14" s="128">
        <f>IFERROR(('GFA and GFL by Instrument'!T66-'GFA and GFL by Instrument'!T14)/ABS('GFA and GFL by Instrument'!T14)*100,"--")</f>
        <v>-12.464382408224557</v>
      </c>
      <c r="S14" s="128">
        <f>IFERROR(('GFA and GFL by Instrument'!U66-'GFA and GFL by Instrument'!U14)/ABS('GFA and GFL by Instrument'!U14)*100,"--")</f>
        <v>-34.341553702146022</v>
      </c>
      <c r="T14" s="196"/>
      <c r="U14" s="197"/>
      <c r="V14" s="197"/>
      <c r="W14" s="197"/>
      <c r="X14" s="197"/>
      <c r="Y14" s="197"/>
      <c r="Z14" s="238"/>
      <c r="AA14" s="238"/>
      <c r="AB14" s="238"/>
      <c r="AC14" s="238"/>
      <c r="AD14" s="238"/>
      <c r="AE14" s="238"/>
      <c r="AF14" s="238"/>
      <c r="AG14" s="238"/>
      <c r="AH14" s="238"/>
      <c r="AI14" s="238"/>
      <c r="AJ14" s="238"/>
      <c r="AK14" s="238"/>
      <c r="AL14" s="238"/>
      <c r="AM14" s="238"/>
    </row>
    <row r="15" spans="1:39">
      <c r="A15" s="123"/>
      <c r="B15" s="277"/>
      <c r="C15" s="278" t="s">
        <v>83</v>
      </c>
      <c r="D15" s="128">
        <f>IFERROR(('GFA and GFL by Instrument'!D67-'GFA and GFL by Instrument'!D15)/ABS('GFA and GFL by Instrument'!D15)*100,"--")</f>
        <v>24.671609048399194</v>
      </c>
      <c r="E15" s="128">
        <f>IFERROR(('GFA and GFL by Instrument'!E67-'GFA and GFL by Instrument'!E15)/ABS('GFA and GFL by Instrument'!E15)*100,"--")</f>
        <v>8.9116045263836199</v>
      </c>
      <c r="F15" s="128">
        <f>IFERROR(('GFA and GFL by Instrument'!F67-'GFA and GFL by Instrument'!F15)/ABS('GFA and GFL by Instrument'!F15)*100,"--")</f>
        <v>-1.9882751470096665</v>
      </c>
      <c r="G15" s="128">
        <f>IFERROR(('GFA and GFL by Instrument'!G67-'GFA and GFL by Instrument'!G15)/ABS('GFA and GFL by Instrument'!G15)*100,"--")</f>
        <v>72.437916783874442</v>
      </c>
      <c r="H15" s="128">
        <f>IFERROR(('GFA and GFL by Instrument'!H67-'GFA and GFL by Instrument'!H15)/ABS('GFA and GFL by Instrument'!H15)*100,"--")</f>
        <v>25.411066651095876</v>
      </c>
      <c r="I15" s="128">
        <f>IFERROR(('GFA and GFL by Instrument'!I67-'GFA and GFL by Instrument'!I15)/ABS('GFA and GFL by Instrument'!I15)*100,"--")</f>
        <v>20.179500412037701</v>
      </c>
      <c r="J15" s="128">
        <f>IFERROR(('GFA and GFL by Instrument'!J67-'GFA and GFL by Instrument'!J15)/ABS('GFA and GFL by Instrument'!J15)*100,"--")</f>
        <v>1.2138255834183984</v>
      </c>
      <c r="K15" s="128">
        <f>IFERROR(('GFA and GFL by Instrument'!K67-'GFA and GFL by Instrument'!K15)/ABS('GFA and GFL by Instrument'!K15)*100,"--")</f>
        <v>33.221558903286294</v>
      </c>
      <c r="L15" s="128">
        <f>IFERROR(('GFA and GFL by Instrument'!L67-'GFA and GFL by Instrument'!L15)/ABS('GFA and GFL by Instrument'!L15)*100,"--")</f>
        <v>11.727107415965337</v>
      </c>
      <c r="M15" s="128">
        <f>IFERROR(('GFA and GFL by Instrument'!M67-'GFA and GFL by Instrument'!M15)/ABS('GFA and GFL by Instrument'!M15)*100,"--")</f>
        <v>34.036834851788626</v>
      </c>
      <c r="N15" s="128">
        <f>IFERROR(('GFA and GFL by Instrument'!N67-'GFA and GFL by Instrument'!N15)/ABS('GFA and GFL by Instrument'!N15)*100,"--")</f>
        <v>38.35064762838315</v>
      </c>
      <c r="O15" s="128">
        <f>IFERROR(('GFA and GFL by Instrument'!O67-'GFA and GFL by Instrument'!O15)/ABS('GFA and GFL by Instrument'!O15)*100,"--")</f>
        <v>13.833877003417037</v>
      </c>
      <c r="P15" s="128">
        <f>IFERROR(('GFA and GFL by Instrument'!P67-'GFA and GFL by Instrument'!P15)/ABS('GFA and GFL by Instrument'!P15)*100,"--")</f>
        <v>22.390877595640372</v>
      </c>
      <c r="Q15" s="128">
        <f>IFERROR(('GFA and GFL by Instrument'!Q67-'GFA and GFL by Instrument'!Q15)/ABS('GFA and GFL by Instrument'!Q15)*100,"--")</f>
        <v>21.475852906148035</v>
      </c>
      <c r="R15" s="128">
        <f>IFERROR(('GFA and GFL by Instrument'!T67-'GFA and GFL by Instrument'!T15)/ABS('GFA and GFL by Instrument'!T15)*100,"--")</f>
        <v>13.942292147405103</v>
      </c>
      <c r="S15" s="128">
        <f>IFERROR(('GFA and GFL by Instrument'!U67-'GFA and GFL by Instrument'!U15)/ABS('GFA and GFL by Instrument'!U15)*100,"--")</f>
        <v>12.828473978894154</v>
      </c>
      <c r="T15" s="196"/>
      <c r="U15" s="197"/>
      <c r="V15" s="197"/>
      <c r="W15" s="197"/>
      <c r="X15" s="197"/>
      <c r="Y15" s="197"/>
      <c r="Z15" s="238"/>
      <c r="AA15" s="238"/>
      <c r="AB15" s="238"/>
      <c r="AC15" s="238"/>
      <c r="AD15" s="238"/>
      <c r="AE15" s="238"/>
      <c r="AF15" s="238"/>
      <c r="AG15" s="238"/>
      <c r="AH15" s="238"/>
      <c r="AI15" s="238"/>
      <c r="AJ15" s="238"/>
      <c r="AK15" s="238"/>
      <c r="AL15" s="238"/>
      <c r="AM15" s="238"/>
    </row>
    <row r="16" spans="1:39">
      <c r="A16" s="123"/>
      <c r="B16" s="277"/>
      <c r="C16" s="279" t="s">
        <v>16</v>
      </c>
      <c r="D16" s="199">
        <f>IFERROR(('GFA and GFL by Instrument'!D68-'GFA and GFL by Instrument'!D16)/ABS('GFA and GFL by Instrument'!D16)*100,"--")</f>
        <v>7.8090698876194367</v>
      </c>
      <c r="E16" s="199">
        <f>IFERROR(('GFA and GFL by Instrument'!E68-'GFA and GFL by Instrument'!E16)/ABS('GFA and GFL by Instrument'!E16)*100,"--")</f>
        <v>8.462346024359011</v>
      </c>
      <c r="F16" s="199">
        <f>IFERROR(('GFA and GFL by Instrument'!F68-'GFA and GFL by Instrument'!F16)/ABS('GFA and GFL by Instrument'!F16)*100,"--")</f>
        <v>4.8876847193935511</v>
      </c>
      <c r="G16" s="199">
        <f>IFERROR(('GFA and GFL by Instrument'!G68-'GFA and GFL by Instrument'!G16)/ABS('GFA and GFL by Instrument'!G16)*100,"--")</f>
        <v>7.9021988728262746</v>
      </c>
      <c r="H16" s="199">
        <f>IFERROR(('GFA and GFL by Instrument'!H68-'GFA and GFL by Instrument'!H16)/ABS('GFA and GFL by Instrument'!H16)*100,"--")</f>
        <v>9.6682833944785003</v>
      </c>
      <c r="I16" s="199">
        <f>IFERROR(('GFA and GFL by Instrument'!I68-'GFA and GFL by Instrument'!I16)/ABS('GFA and GFL by Instrument'!I16)*100,"--")</f>
        <v>10.246814653479525</v>
      </c>
      <c r="J16" s="199">
        <f>IFERROR(('GFA and GFL by Instrument'!J68-'GFA and GFL by Instrument'!J16)/ABS('GFA and GFL by Instrument'!J16)*100,"--")</f>
        <v>9.8127959134447256</v>
      </c>
      <c r="K16" s="199">
        <f>IFERROR(('GFA and GFL by Instrument'!K68-'GFA and GFL by Instrument'!K16)/ABS('GFA and GFL by Instrument'!K16)*100,"--")</f>
        <v>10.138928164635262</v>
      </c>
      <c r="L16" s="199">
        <f>IFERROR(('GFA and GFL by Instrument'!L68-'GFA and GFL by Instrument'!L16)/ABS('GFA and GFL by Instrument'!L16)*100,"--")</f>
        <v>12.344328218374271</v>
      </c>
      <c r="M16" s="199">
        <f>IFERROR(('GFA and GFL by Instrument'!M68-'GFA and GFL by Instrument'!M16)/ABS('GFA and GFL by Instrument'!M16)*100,"--")</f>
        <v>6.0645984413829348</v>
      </c>
      <c r="N16" s="199">
        <f>IFERROR(('GFA and GFL by Instrument'!N68-'GFA and GFL by Instrument'!N16)/ABS('GFA and GFL by Instrument'!N16)*100,"--")</f>
        <v>11.255465806706932</v>
      </c>
      <c r="O16" s="199">
        <f>IFERROR(('GFA and GFL by Instrument'!O68-'GFA and GFL by Instrument'!O16)/ABS('GFA and GFL by Instrument'!O16)*100,"--")</f>
        <v>14.371993286891213</v>
      </c>
      <c r="P16" s="199">
        <f>IFERROR(('GFA and GFL by Instrument'!P68-'GFA and GFL by Instrument'!P16)/ABS('GFA and GFL by Instrument'!P16)*100,"--")</f>
        <v>9.8729823880360161</v>
      </c>
      <c r="Q16" s="199">
        <f>IFERROR(('GFA and GFL by Instrument'!Q68-'GFA and GFL by Instrument'!Q16)/ABS('GFA and GFL by Instrument'!Q16)*100,"--")</f>
        <v>8.9469488362148901</v>
      </c>
      <c r="R16" s="199">
        <f>IFERROR(('GFA and GFL by Instrument'!T68-'GFA and GFL by Instrument'!T16)/ABS('GFA and GFL by Instrument'!T16)*100,"--")</f>
        <v>3.5551748704470012</v>
      </c>
      <c r="S16" s="199">
        <f>IFERROR(('GFA and GFL by Instrument'!U68-'GFA and GFL by Instrument'!U16)/ABS('GFA and GFL by Instrument'!U16)*100,"--")</f>
        <v>7.7228945309911161</v>
      </c>
      <c r="T16" s="196"/>
      <c r="U16" s="197"/>
      <c r="V16" s="197"/>
      <c r="W16" s="197"/>
      <c r="X16" s="197"/>
      <c r="Y16" s="197"/>
      <c r="Z16" s="238"/>
      <c r="AA16" s="238"/>
      <c r="AB16" s="238"/>
      <c r="AC16" s="238"/>
      <c r="AD16" s="238"/>
      <c r="AE16" s="238"/>
      <c r="AF16" s="238"/>
      <c r="AG16" s="238"/>
      <c r="AH16" s="238"/>
      <c r="AI16" s="238"/>
      <c r="AJ16" s="238"/>
      <c r="AK16" s="238"/>
      <c r="AL16" s="238"/>
      <c r="AM16" s="238"/>
    </row>
    <row r="17" spans="1:39" s="123" customFormat="1">
      <c r="C17" s="339"/>
      <c r="D17" s="215"/>
      <c r="E17" s="215"/>
      <c r="F17" s="215"/>
      <c r="G17" s="215"/>
      <c r="H17" s="215"/>
      <c r="I17" s="215"/>
      <c r="J17" s="215"/>
      <c r="K17" s="215"/>
      <c r="L17" s="215"/>
      <c r="M17" s="215"/>
      <c r="N17" s="215"/>
      <c r="O17" s="215"/>
      <c r="P17" s="340"/>
      <c r="Q17" s="340"/>
      <c r="R17" s="215"/>
      <c r="S17" s="215"/>
      <c r="U17" s="210"/>
      <c r="V17" s="210"/>
    </row>
    <row r="18" spans="1:39">
      <c r="A18" s="123"/>
      <c r="B18" s="333"/>
      <c r="C18" s="466" t="s">
        <v>98</v>
      </c>
      <c r="D18" s="466"/>
      <c r="E18" s="466"/>
      <c r="F18" s="466"/>
      <c r="G18" s="466"/>
      <c r="H18" s="466"/>
      <c r="I18" s="466"/>
      <c r="J18" s="466"/>
      <c r="K18" s="466"/>
      <c r="L18" s="466"/>
      <c r="M18" s="466"/>
      <c r="N18" s="466"/>
      <c r="O18" s="466"/>
      <c r="P18" s="466"/>
      <c r="Q18" s="466"/>
      <c r="R18" s="466"/>
      <c r="S18" s="467"/>
      <c r="U18" s="197"/>
      <c r="V18" s="197"/>
    </row>
    <row r="19" spans="1:39" ht="30" customHeight="1">
      <c r="A19" s="123"/>
      <c r="B19" s="334" t="s">
        <v>4</v>
      </c>
      <c r="C19" s="335"/>
      <c r="D19" s="551" t="s">
        <v>6</v>
      </c>
      <c r="E19" s="551"/>
      <c r="F19" s="551" t="s">
        <v>7</v>
      </c>
      <c r="G19" s="551"/>
      <c r="H19" s="551" t="s">
        <v>8</v>
      </c>
      <c r="I19" s="551"/>
      <c r="J19" s="551" t="s">
        <v>9</v>
      </c>
      <c r="K19" s="551"/>
      <c r="L19" s="551" t="s">
        <v>10</v>
      </c>
      <c r="M19" s="551"/>
      <c r="N19" s="551" t="s">
        <v>11</v>
      </c>
      <c r="O19" s="551"/>
      <c r="P19" s="525" t="s">
        <v>12</v>
      </c>
      <c r="Q19" s="526"/>
      <c r="R19" s="551" t="s">
        <v>13</v>
      </c>
      <c r="S19" s="551"/>
      <c r="U19" s="197"/>
      <c r="V19" s="197" t="s">
        <v>107</v>
      </c>
      <c r="W19" s="362">
        <f ca="1">NOW()</f>
        <v>44383.44200451389</v>
      </c>
    </row>
    <row r="20" spans="1:39">
      <c r="A20" s="123"/>
      <c r="B20" s="283" t="s">
        <v>70</v>
      </c>
      <c r="C20" s="284"/>
      <c r="D20" s="438" t="s">
        <v>74</v>
      </c>
      <c r="E20" s="438" t="s">
        <v>75</v>
      </c>
      <c r="F20" s="438" t="s">
        <v>74</v>
      </c>
      <c r="G20" s="438" t="s">
        <v>75</v>
      </c>
      <c r="H20" s="438" t="s">
        <v>74</v>
      </c>
      <c r="I20" s="438" t="s">
        <v>75</v>
      </c>
      <c r="J20" s="438" t="s">
        <v>74</v>
      </c>
      <c r="K20" s="438" t="s">
        <v>75</v>
      </c>
      <c r="L20" s="438" t="s">
        <v>74</v>
      </c>
      <c r="M20" s="438" t="s">
        <v>75</v>
      </c>
      <c r="N20" s="438" t="s">
        <v>74</v>
      </c>
      <c r="O20" s="438" t="s">
        <v>75</v>
      </c>
      <c r="P20" s="290" t="s">
        <v>74</v>
      </c>
      <c r="Q20" s="290" t="s">
        <v>75</v>
      </c>
      <c r="R20" s="438" t="s">
        <v>74</v>
      </c>
      <c r="S20" s="438" t="s">
        <v>75</v>
      </c>
      <c r="U20" s="197"/>
      <c r="V20" s="197"/>
      <c r="W20" s="125" t="s">
        <v>108</v>
      </c>
    </row>
    <row r="21" spans="1:39">
      <c r="A21" s="123"/>
      <c r="B21" s="277"/>
      <c r="C21" s="278" t="s">
        <v>76</v>
      </c>
      <c r="D21" s="131">
        <f>IFERROR(('GFA and GFL by Instrument'!D73-'GFA and GFL by Instrument'!D21)/ABS('GFA and GFL by Instrument'!D21)*100,0)</f>
        <v>0</v>
      </c>
      <c r="E21" s="131">
        <f>IFERROR(('GFA and GFL by Instrument'!E73-'GFA and GFL by Instrument'!E21)/ABS('GFA and GFL by Instrument'!E21)*100,0)</f>
        <v>0</v>
      </c>
      <c r="F21" s="128">
        <f>IFERROR(('GFA and GFL by Instrument'!F73-'GFA and GFL by Instrument'!F21)/ABS('GFA and GFL by Instrument'!F21)*100,"--")</f>
        <v>-5.7184144582238119</v>
      </c>
      <c r="G21" s="128">
        <f>IFERROR(('GFA and GFL by Instrument'!G73-'GFA and GFL by Instrument'!G21)/ABS('GFA and GFL by Instrument'!G21)*100,"--")</f>
        <v>-5.2441343998798784</v>
      </c>
      <c r="H21" s="131">
        <f>IFERROR(('GFA and GFL by Instrument'!H73-'GFA and GFL by Instrument'!H21)/ABS('GFA and GFL by Instrument'!H21)*100,0)</f>
        <v>0</v>
      </c>
      <c r="I21" s="131">
        <f>IFERROR(('GFA and GFL by Instrument'!I73-'GFA and GFL by Instrument'!I21)/ABS('GFA and GFL by Instrument'!I21)*100,0)</f>
        <v>0</v>
      </c>
      <c r="J21" s="131">
        <f>IFERROR(('GFA and GFL by Instrument'!J73-'GFA and GFL by Instrument'!J21)/ABS('GFA and GFL by Instrument'!J21)*100,0)</f>
        <v>0</v>
      </c>
      <c r="K21" s="131">
        <f>IFERROR(('GFA and GFL by Instrument'!K73-'GFA and GFL by Instrument'!K21)/ABS('GFA and GFL by Instrument'!K21)*100,0)</f>
        <v>0</v>
      </c>
      <c r="L21" s="131">
        <f>IFERROR(('GFA and GFL by Instrument'!L73-'GFA and GFL by Instrument'!L21)/ABS('GFA and GFL by Instrument'!L21)*100,0)</f>
        <v>0</v>
      </c>
      <c r="M21" s="131">
        <f>IFERROR(('GFA and GFL by Instrument'!M73-'GFA and GFL by Instrument'!M21)/ABS('GFA and GFL by Instrument'!M21)*100,0)</f>
        <v>0</v>
      </c>
      <c r="N21" s="131">
        <f>IFERROR(('GFA and GFL by Instrument'!N73-'GFA and GFL by Instrument'!N21)/ABS('GFA and GFL by Instrument'!N21)*100,0)</f>
        <v>0</v>
      </c>
      <c r="O21" s="131">
        <f>IFERROR(('GFA and GFL by Instrument'!O73-'GFA and GFL by Instrument'!O21)/ABS('GFA and GFL by Instrument'!O21)*100,0)</f>
        <v>0</v>
      </c>
      <c r="P21" s="128">
        <f>IFERROR(('GFA and GFL by Instrument'!P73-'GFA and GFL by Instrument'!P21)/ABS('GFA and GFL by Instrument'!P21)*100,"--")</f>
        <v>-5.7184144582238119</v>
      </c>
      <c r="Q21" s="128">
        <f>IFERROR(('GFA and GFL by Instrument'!Q73-'GFA and GFL by Instrument'!Q21)/ABS('GFA and GFL by Instrument'!Q21)*100,"--")</f>
        <v>-5.2441343998798784</v>
      </c>
      <c r="R21" s="128">
        <f>IFERROR(('GFA and GFL by Instrument'!T73-'GFA and GFL by Instrument'!T21)/ABS('GFA and GFL by Instrument'!T21)*100,"--")</f>
        <v>5.9418554159396768</v>
      </c>
      <c r="S21" s="128">
        <f>IFERROR(('GFA and GFL by Instrument'!U73-'GFA and GFL by Instrument'!U21)/ABS('GFA and GFL by Instrument'!U21)*100,"--")</f>
        <v>-4.8557289830710868</v>
      </c>
      <c r="T21" s="196"/>
      <c r="U21" s="197"/>
      <c r="V21" s="197"/>
      <c r="W21" s="197"/>
      <c r="X21" s="197"/>
      <c r="Y21" s="197"/>
      <c r="Z21" s="238"/>
      <c r="AA21" s="238"/>
      <c r="AB21" s="238"/>
      <c r="AC21" s="238"/>
      <c r="AD21" s="238"/>
      <c r="AE21" s="238"/>
      <c r="AF21" s="238"/>
      <c r="AG21" s="238"/>
      <c r="AH21" s="238"/>
      <c r="AI21" s="238"/>
      <c r="AJ21" s="238"/>
      <c r="AK21" s="238"/>
      <c r="AL21" s="238"/>
      <c r="AM21" s="238"/>
    </row>
    <row r="22" spans="1:39">
      <c r="A22" s="123"/>
      <c r="B22" s="277"/>
      <c r="C22" s="278" t="s">
        <v>131</v>
      </c>
      <c r="D22" s="128">
        <f>IFERROR(('GFA and GFL by Instrument'!D74-'GFA and GFL by Instrument'!D22)/ABS('GFA and GFL by Instrument'!D22)*100,"--")</f>
        <v>10.061508149297257</v>
      </c>
      <c r="E22" s="131">
        <f>IFERROR(('GFA and GFL by Instrument'!E74-'GFA and GFL by Instrument'!E22)/ABS('GFA and GFL by Instrument'!E22)*100,0)</f>
        <v>0</v>
      </c>
      <c r="F22" s="128">
        <f>IFERROR(('GFA and GFL by Instrument'!F74-'GFA and GFL by Instrument'!F22)/ABS('GFA and GFL by Instrument'!F22)*100,"--")</f>
        <v>-72.469320362295491</v>
      </c>
      <c r="G22" s="128">
        <f>IFERROR(('GFA and GFL by Instrument'!G74-'GFA and GFL by Instrument'!G22)/ABS('GFA and GFL by Instrument'!G22)*100,"--")</f>
        <v>8.8099049606006794</v>
      </c>
      <c r="H22" s="128">
        <f>IFERROR(('GFA and GFL by Instrument'!H74-'GFA and GFL by Instrument'!H22)/ABS('GFA and GFL by Instrument'!H22)*100,"--")</f>
        <v>9.4791440276063454</v>
      </c>
      <c r="I22" s="128">
        <f>IFERROR(('GFA and GFL by Instrument'!I74-'GFA and GFL by Instrument'!I22)/ABS('GFA and GFL by Instrument'!I22)*100,"--")</f>
        <v>11.010455418550224</v>
      </c>
      <c r="J22" s="128">
        <f>IFERROR(('GFA and GFL by Instrument'!J74-'GFA and GFL by Instrument'!J22)/ABS('GFA and GFL by Instrument'!J22)*100,"--")</f>
        <v>-9.8614418225470448</v>
      </c>
      <c r="K22" s="128">
        <f>IFERROR(('GFA and GFL by Instrument'!K74-'GFA and GFL by Instrument'!K22)/ABS('GFA and GFL by Instrument'!K22)*100,"--")</f>
        <v>97.054851430742502</v>
      </c>
      <c r="L22" s="128">
        <f>IFERROR(('GFA and GFL by Instrument'!L74-'GFA and GFL by Instrument'!L22)/ABS('GFA and GFL by Instrument'!L22)*100,"--")</f>
        <v>14.512400903859039</v>
      </c>
      <c r="M22" s="131">
        <f>IFERROR(('GFA and GFL by Instrument'!M74-'GFA and GFL by Instrument'!M22)/ABS('GFA and GFL by Instrument'!M22)*100,0)</f>
        <v>0</v>
      </c>
      <c r="N22" s="128">
        <f>IFERROR(('GFA and GFL by Instrument'!N74-'GFA and GFL by Instrument'!N22)/ABS('GFA and GFL by Instrument'!N22)*100,"--")</f>
        <v>12.809516347602454</v>
      </c>
      <c r="O22" s="131">
        <f>IFERROR(('GFA and GFL by Instrument'!O74-'GFA and GFL by Instrument'!O22)/ABS('GFA and GFL by Instrument'!O22)*100,0)</f>
        <v>0</v>
      </c>
      <c r="P22" s="128">
        <f>IFERROR(('GFA and GFL by Instrument'!P74-'GFA and GFL by Instrument'!P22)/ABS('GFA and GFL by Instrument'!P22)*100,"--")</f>
        <v>5.5971908526207041</v>
      </c>
      <c r="Q22" s="128">
        <f>IFERROR(('GFA and GFL by Instrument'!Q74-'GFA and GFL by Instrument'!Q22)/ABS('GFA and GFL by Instrument'!Q22)*100,"--")</f>
        <v>10.510248375008754</v>
      </c>
      <c r="R22" s="128">
        <f>IFERROR(('GFA and GFL by Instrument'!T74-'GFA and GFL by Instrument'!T22)/ABS('GFA and GFL by Instrument'!T22)*100,"--")</f>
        <v>-14.296217558904806</v>
      </c>
      <c r="S22" s="128">
        <f>IFERROR(('GFA and GFL by Instrument'!U74-'GFA and GFL by Instrument'!U22)/ABS('GFA and GFL by Instrument'!U22)*100,"--")</f>
        <v>-40.617095060057387</v>
      </c>
      <c r="T22" s="196"/>
      <c r="U22" s="197"/>
      <c r="V22" s="197"/>
      <c r="W22" s="197"/>
      <c r="X22" s="197"/>
      <c r="Y22" s="197"/>
      <c r="Z22" s="238"/>
      <c r="AA22" s="238"/>
      <c r="AB22" s="238"/>
      <c r="AC22" s="238"/>
      <c r="AD22" s="238"/>
      <c r="AE22" s="238"/>
      <c r="AF22" s="238"/>
      <c r="AG22" s="238"/>
      <c r="AH22" s="238"/>
      <c r="AI22" s="238"/>
      <c r="AJ22" s="238"/>
      <c r="AK22" s="238"/>
      <c r="AL22" s="238"/>
      <c r="AM22" s="238"/>
    </row>
    <row r="23" spans="1:39">
      <c r="A23" s="123"/>
      <c r="B23" s="277"/>
      <c r="C23" s="278" t="s">
        <v>78</v>
      </c>
      <c r="D23" s="128">
        <f>IFERROR(('GFA and GFL by Instrument'!D75-'GFA and GFL by Instrument'!D23)/ABS('GFA and GFL by Instrument'!D23)*100,"--")</f>
        <v>8.1696818020060675</v>
      </c>
      <c r="E23" s="128">
        <f>IFERROR(('GFA and GFL by Instrument'!E75-'GFA and GFL by Instrument'!E23)/ABS('GFA and GFL by Instrument'!E23)*100,"--")</f>
        <v>7.3593996589083943</v>
      </c>
      <c r="F23" s="128">
        <f>IFERROR(('GFA and GFL by Instrument'!F75-'GFA and GFL by Instrument'!F23)/ABS('GFA and GFL by Instrument'!F23)*100,"--")</f>
        <v>23.26982075685083</v>
      </c>
      <c r="G23" s="128">
        <f>IFERROR(('GFA and GFL by Instrument'!G75-'GFA and GFL by Instrument'!G23)/ABS('GFA and GFL by Instrument'!G23)*100,"--")</f>
        <v>-3.5073294967439654</v>
      </c>
      <c r="H23" s="128">
        <f>IFERROR(('GFA and GFL by Instrument'!H75-'GFA and GFL by Instrument'!H23)/ABS('GFA and GFL by Instrument'!H23)*100,"--")</f>
        <v>5.7673324515280227</v>
      </c>
      <c r="I23" s="128">
        <f>IFERROR(('GFA and GFL by Instrument'!I75-'GFA and GFL by Instrument'!I23)/ABS('GFA and GFL by Instrument'!I23)*100,"--")</f>
        <v>22.284439658701789</v>
      </c>
      <c r="J23" s="128">
        <f>IFERROR(('GFA and GFL by Instrument'!J75-'GFA and GFL by Instrument'!J23)/ABS('GFA and GFL by Instrument'!J23)*100,"--")</f>
        <v>13.958854249113189</v>
      </c>
      <c r="K23" s="128">
        <f>IFERROR(('GFA and GFL by Instrument'!K75-'GFA and GFL by Instrument'!K23)/ABS('GFA and GFL by Instrument'!K23)*100,"--")</f>
        <v>-4.2756104420789773</v>
      </c>
      <c r="L23" s="128">
        <f>IFERROR(('GFA and GFL by Instrument'!L75-'GFA and GFL by Instrument'!L23)/ABS('GFA and GFL by Instrument'!L23)*100,"--")</f>
        <v>44.519828716559154</v>
      </c>
      <c r="M23" s="128">
        <f>IFERROR(('GFA and GFL by Instrument'!M75-'GFA and GFL by Instrument'!M23)/ABS('GFA and GFL by Instrument'!M23)*100,"--")</f>
        <v>32.811058591637419</v>
      </c>
      <c r="N23" s="128">
        <f>IFERROR(('GFA and GFL by Instrument'!N75-'GFA and GFL by Instrument'!N23)/ABS('GFA and GFL by Instrument'!N23)*100,"--")</f>
        <v>29.815289054317972</v>
      </c>
      <c r="O23" s="128">
        <f>IFERROR(('GFA and GFL by Instrument'!O75-'GFA and GFL by Instrument'!O23)/ABS('GFA and GFL by Instrument'!O23)*100,"--")</f>
        <v>93.834667703304049</v>
      </c>
      <c r="P23" s="128">
        <f>IFERROR(('GFA and GFL by Instrument'!P75-'GFA and GFL by Instrument'!P23)/ABS('GFA and GFL by Instrument'!P23)*100,"--")</f>
        <v>13.677538562419739</v>
      </c>
      <c r="Q23" s="128">
        <f>IFERROR(('GFA and GFL by Instrument'!Q75-'GFA and GFL by Instrument'!Q23)/ABS('GFA and GFL by Instrument'!Q23)*100,"--")</f>
        <v>11.566491754221801</v>
      </c>
      <c r="R23" s="128">
        <f>IFERROR(('GFA and GFL by Instrument'!T75-'GFA and GFL by Instrument'!T23)/ABS('GFA and GFL by Instrument'!T23)*100,"--")</f>
        <v>5.2303693649944565</v>
      </c>
      <c r="S23" s="128">
        <f>IFERROR(('GFA and GFL by Instrument'!U75-'GFA and GFL by Instrument'!U23)/ABS('GFA and GFL by Instrument'!U23)*100,"--")</f>
        <v>15.670993166946815</v>
      </c>
      <c r="T23" s="196"/>
      <c r="U23" s="197"/>
      <c r="V23" s="197"/>
      <c r="W23" s="197"/>
      <c r="X23" s="197"/>
      <c r="Y23" s="197"/>
      <c r="Z23" s="238"/>
      <c r="AA23" s="238"/>
      <c r="AB23" s="238"/>
      <c r="AC23" s="238"/>
      <c r="AD23" s="238"/>
      <c r="AE23" s="238"/>
      <c r="AF23" s="238"/>
      <c r="AG23" s="238"/>
      <c r="AH23" s="238"/>
      <c r="AI23" s="238"/>
      <c r="AJ23" s="238"/>
      <c r="AK23" s="238"/>
      <c r="AL23" s="238"/>
      <c r="AM23" s="238"/>
    </row>
    <row r="24" spans="1:39">
      <c r="A24" s="123"/>
      <c r="B24" s="277"/>
      <c r="C24" s="278" t="s">
        <v>79</v>
      </c>
      <c r="D24" s="128">
        <f>IFERROR(('GFA and GFL by Instrument'!D76-'GFA and GFL by Instrument'!D24)/ABS('GFA and GFL by Instrument'!D24)*100,"--")</f>
        <v>22.135713971160438</v>
      </c>
      <c r="E24" s="128">
        <f>IFERROR(('GFA and GFL by Instrument'!E76-'GFA and GFL by Instrument'!E24)/ABS('GFA and GFL by Instrument'!E24)*100,"--")</f>
        <v>30.4826822254627</v>
      </c>
      <c r="F24" s="128">
        <f>IFERROR(('GFA and GFL by Instrument'!F76-'GFA and GFL by Instrument'!F24)/ABS('GFA and GFL by Instrument'!F24)*100,"--")</f>
        <v>73.386239343243574</v>
      </c>
      <c r="G24" s="128">
        <f>IFERROR(('GFA and GFL by Instrument'!G76-'GFA and GFL by Instrument'!G24)/ABS('GFA and GFL by Instrument'!G24)*100,"--")</f>
        <v>21.661632116734463</v>
      </c>
      <c r="H24" s="128">
        <f>IFERROR(('GFA and GFL by Instrument'!H76-'GFA and GFL by Instrument'!H24)/ABS('GFA and GFL by Instrument'!H24)*100,"--")</f>
        <v>11.008837718853888</v>
      </c>
      <c r="I24" s="128">
        <f>IFERROR(('GFA and GFL by Instrument'!I76-'GFA and GFL by Instrument'!I24)/ABS('GFA and GFL by Instrument'!I24)*100,"--")</f>
        <v>-33.696861281661242</v>
      </c>
      <c r="J24" s="128">
        <f>IFERROR(('GFA and GFL by Instrument'!J76-'GFA and GFL by Instrument'!J24)/ABS('GFA and GFL by Instrument'!J24)*100,"--")</f>
        <v>17.698251068849473</v>
      </c>
      <c r="K24" s="128">
        <f>IFERROR(('GFA and GFL by Instrument'!K76-'GFA and GFL by Instrument'!K24)/ABS('GFA and GFL by Instrument'!K24)*100,"--")</f>
        <v>8.1836907026519903</v>
      </c>
      <c r="L24" s="128">
        <f>IFERROR(('GFA and GFL by Instrument'!L76-'GFA and GFL by Instrument'!L24)/ABS('GFA and GFL by Instrument'!L24)*100,"--")</f>
        <v>3.8948067756632705</v>
      </c>
      <c r="M24" s="128">
        <f>IFERROR(('GFA and GFL by Instrument'!M76-'GFA and GFL by Instrument'!M24)/ABS('GFA and GFL by Instrument'!M24)*100,"--")</f>
        <v>8.0724332084265438</v>
      </c>
      <c r="N24" s="128" t="str">
        <f>IFERROR(('GFA and GFL by Instrument'!N76-'GFA and GFL by Instrument'!N24)/ABS('GFA and GFL by Instrument'!N24)*100,"--")</f>
        <v>--</v>
      </c>
      <c r="O24" s="128">
        <f>IFERROR(('GFA and GFL by Instrument'!O76-'GFA and GFL by Instrument'!O24)/ABS('GFA and GFL by Instrument'!O24)*100,"--")</f>
        <v>16.164095163220662</v>
      </c>
      <c r="P24" s="128">
        <f>IFERROR(('GFA and GFL by Instrument'!P76-'GFA and GFL by Instrument'!P24)/ABS('GFA and GFL by Instrument'!P24)*100,"--")</f>
        <v>15.229018485200005</v>
      </c>
      <c r="Q24" s="128">
        <f>IFERROR(('GFA and GFL by Instrument'!Q76-'GFA and GFL by Instrument'!Q24)/ABS('GFA and GFL by Instrument'!Q24)*100,"--")</f>
        <v>9.6197557374089371</v>
      </c>
      <c r="R24" s="128">
        <f>IFERROR(('GFA and GFL by Instrument'!T76-'GFA and GFL by Instrument'!T24)/ABS('GFA and GFL by Instrument'!T24)*100,"--")</f>
        <v>1.6079409493738162</v>
      </c>
      <c r="S24" s="128">
        <f>IFERROR(('GFA and GFL by Instrument'!U76-'GFA and GFL by Instrument'!U24)/ABS('GFA and GFL by Instrument'!U24)*100,"--")</f>
        <v>27.278407369993896</v>
      </c>
      <c r="T24" s="196"/>
      <c r="U24" s="197"/>
      <c r="V24" s="197"/>
      <c r="W24" s="197"/>
      <c r="X24" s="197"/>
      <c r="Y24" s="197"/>
      <c r="Z24" s="238"/>
      <c r="AA24" s="238"/>
      <c r="AB24" s="238"/>
      <c r="AC24" s="238"/>
      <c r="AD24" s="238"/>
      <c r="AE24" s="238"/>
      <c r="AF24" s="238"/>
      <c r="AG24" s="238"/>
      <c r="AH24" s="238"/>
      <c r="AI24" s="238"/>
      <c r="AJ24" s="238"/>
      <c r="AK24" s="238"/>
      <c r="AL24" s="238"/>
      <c r="AM24" s="238"/>
    </row>
    <row r="25" spans="1:39" ht="45">
      <c r="A25" s="123"/>
      <c r="B25" s="277"/>
      <c r="C25" s="278" t="s">
        <v>80</v>
      </c>
      <c r="D25" s="128">
        <f>IFERROR(('GFA and GFL by Instrument'!D77-'GFA and GFL by Instrument'!D25)/ABS('GFA and GFL by Instrument'!D25)*100,"--")</f>
        <v>-10.135416253082884</v>
      </c>
      <c r="E25" s="131">
        <f>IFERROR(('GFA and GFL by Instrument'!E77-'GFA and GFL by Instrument'!E25)/ABS('GFA and GFL by Instrument'!E25)*100,0)</f>
        <v>0</v>
      </c>
      <c r="F25" s="128">
        <f>IFERROR(('GFA and GFL by Instrument'!F77-'GFA and GFL by Instrument'!F25)/ABS('GFA and GFL by Instrument'!F25)*100,"--")</f>
        <v>-100</v>
      </c>
      <c r="G25" s="131">
        <f>IFERROR(('GFA and GFL by Instrument'!G77-'GFA and GFL by Instrument'!G25)/ABS('GFA and GFL by Instrument'!G25)*100,0)</f>
        <v>0</v>
      </c>
      <c r="H25" s="128">
        <f>IFERROR(('GFA and GFL by Instrument'!H77-'GFA and GFL by Instrument'!H25)/ABS('GFA and GFL by Instrument'!H25)*100,"--")</f>
        <v>10.624016954704702</v>
      </c>
      <c r="I25" s="131">
        <f>IFERROR(('GFA and GFL by Instrument'!I77-'GFA and GFL by Instrument'!I25)/ABS('GFA and GFL by Instrument'!I25)*100,0)</f>
        <v>0</v>
      </c>
      <c r="J25" s="128">
        <f>IFERROR(('GFA and GFL by Instrument'!J77-'GFA and GFL by Instrument'!J25)/ABS('GFA and GFL by Instrument'!J25)*100,"--")</f>
        <v>9.288028794079441</v>
      </c>
      <c r="K25" s="128">
        <f>IFERROR(('GFA and GFL by Instrument'!K77-'GFA and GFL by Instrument'!K25)/ABS('GFA and GFL by Instrument'!K25)*100,"--")</f>
        <v>4.4520847883302048</v>
      </c>
      <c r="L25" s="128">
        <f>IFERROR(('GFA and GFL by Instrument'!L77-'GFA and GFL by Instrument'!L25)/ABS('GFA and GFL by Instrument'!L25)*100,"--")</f>
        <v>13.728149367893398</v>
      </c>
      <c r="M25" s="131">
        <f>IFERROR(('GFA and GFL by Instrument'!M77-'GFA and GFL by Instrument'!M25)/ABS('GFA and GFL by Instrument'!M25)*100,0)</f>
        <v>0</v>
      </c>
      <c r="N25" s="128">
        <f>IFERROR(('GFA and GFL by Instrument'!N77-'GFA and GFL by Instrument'!N25)/ABS('GFA and GFL by Instrument'!N25)*100,"--")</f>
        <v>1.7168989442197815</v>
      </c>
      <c r="O25" s="131">
        <f>IFERROR(('GFA and GFL by Instrument'!O77-'GFA and GFL by Instrument'!O25)/ABS('GFA and GFL by Instrument'!O25)*100,0)</f>
        <v>0</v>
      </c>
      <c r="P25" s="128">
        <f>IFERROR(('GFA and GFL by Instrument'!P77-'GFA and GFL by Instrument'!P25)/ABS('GFA and GFL by Instrument'!P25)*100,"--")</f>
        <v>3.6641858817834638</v>
      </c>
      <c r="Q25" s="128">
        <f>IFERROR(('GFA and GFL by Instrument'!Q77-'GFA and GFL by Instrument'!Q25)/ABS('GFA and GFL by Instrument'!Q25)*100,"--")</f>
        <v>4.4520847883302048</v>
      </c>
      <c r="R25" s="128">
        <f>IFERROR(('GFA and GFL by Instrument'!T77-'GFA and GFL by Instrument'!T25)/ABS('GFA and GFL by Instrument'!T25)*100,"--")</f>
        <v>17.088936410188136</v>
      </c>
      <c r="S25" s="128">
        <f>IFERROR(('GFA and GFL by Instrument'!U77-'GFA and GFL by Instrument'!U25)/ABS('GFA and GFL by Instrument'!U25)*100,"--")</f>
        <v>-15.746655057998485</v>
      </c>
      <c r="T25" s="196"/>
      <c r="U25" s="197"/>
      <c r="V25" s="197"/>
      <c r="W25" s="197"/>
      <c r="X25" s="197"/>
      <c r="Y25" s="197"/>
      <c r="Z25" s="238"/>
      <c r="AA25" s="238"/>
      <c r="AB25" s="238"/>
      <c r="AC25" s="238"/>
      <c r="AD25" s="238"/>
      <c r="AE25" s="238"/>
      <c r="AF25" s="238"/>
      <c r="AG25" s="238"/>
      <c r="AH25" s="238"/>
      <c r="AI25" s="238"/>
      <c r="AJ25" s="238"/>
      <c r="AK25" s="238"/>
      <c r="AL25" s="238"/>
      <c r="AM25" s="238"/>
    </row>
    <row r="26" spans="1:39" ht="30">
      <c r="A26" s="123"/>
      <c r="B26" s="277"/>
      <c r="C26" s="278" t="s">
        <v>81</v>
      </c>
      <c r="D26" s="259">
        <f>IFERROR(('GFA and GFL by Instrument'!D78-'GFA and GFL by Instrument'!D26)/ABS('GFA and GFL by Instrument'!D26)*100,"--")</f>
        <v>0</v>
      </c>
      <c r="E26" s="259" t="str">
        <f>IFERROR(('GFA and GFL by Instrument'!E78-'GFA and GFL by Instrument'!E26)/ABS('GFA and GFL by Instrument'!E26)*100,"--")</f>
        <v>--</v>
      </c>
      <c r="F26" s="128">
        <f>IFERROR(('GFA and GFL by Instrument'!F78-'GFA and GFL by Instrument'!F26)/ABS('GFA and GFL by Instrument'!F26)*100,"--")</f>
        <v>4.6836836029077507</v>
      </c>
      <c r="G26" s="259">
        <f>IFERROR(('GFA and GFL by Instrument'!G78-'GFA and GFL by Instrument'!G26)/ABS('GFA and GFL by Instrument'!G26)*100,"--")</f>
        <v>0</v>
      </c>
      <c r="H26" s="128">
        <f>IFERROR(('GFA and GFL by Instrument'!H78-'GFA and GFL by Instrument'!H26)/ABS('GFA and GFL by Instrument'!H26)*100,"--")</f>
        <v>-10.244831418050602</v>
      </c>
      <c r="I26" s="128">
        <f>IFERROR(('GFA and GFL by Instrument'!I78-'GFA and GFL by Instrument'!I26)/ABS('GFA and GFL by Instrument'!I26)*100,"--")</f>
        <v>-20.162278760878465</v>
      </c>
      <c r="J26" s="128">
        <f>IFERROR(('GFA and GFL by Instrument'!J78-'GFA and GFL by Instrument'!J26)/ABS('GFA and GFL by Instrument'!J26)*100,"--")</f>
        <v>-9.1735011920098142</v>
      </c>
      <c r="K26" s="128">
        <f>IFERROR(('GFA and GFL by Instrument'!K78-'GFA and GFL by Instrument'!K26)/ABS('GFA and GFL by Instrument'!K26)*100,"--")</f>
        <v>8.7043733597171151</v>
      </c>
      <c r="L26" s="128">
        <f>IFERROR(('GFA and GFL by Instrument'!L78-'GFA and GFL by Instrument'!L26)/ABS('GFA and GFL by Instrument'!L26)*100,"--")</f>
        <v>-1.7635698378468803</v>
      </c>
      <c r="M26" s="128">
        <f>IFERROR(('GFA and GFL by Instrument'!M78-'GFA and GFL by Instrument'!M26)/ABS('GFA and GFL by Instrument'!M26)*100,"--")</f>
        <v>-19.575958141256308</v>
      </c>
      <c r="N26" s="128">
        <f>IFERROR(('GFA and GFL by Instrument'!N78-'GFA and GFL by Instrument'!N26)/ABS('GFA and GFL by Instrument'!N26)*100,"--")</f>
        <v>17.894371399899452</v>
      </c>
      <c r="O26" s="131">
        <f>IFERROR(('GFA and GFL by Instrument'!O78-'GFA and GFL by Instrument'!O26)/ABS('GFA and GFL by Instrument'!O26)*100,0)</f>
        <v>0</v>
      </c>
      <c r="P26" s="128">
        <f>IFERROR(('GFA and GFL by Instrument'!P78-'GFA and GFL by Instrument'!P26)/ABS('GFA and GFL by Instrument'!P26)*100,"--")</f>
        <v>1.0275701211144441</v>
      </c>
      <c r="Q26" s="128">
        <f>IFERROR(('GFA and GFL by Instrument'!Q78-'GFA and GFL by Instrument'!Q26)/ABS('GFA and GFL by Instrument'!Q26)*100,"--")</f>
        <v>-9.3851069905216526</v>
      </c>
      <c r="R26" s="128">
        <f>IFERROR(('GFA and GFL by Instrument'!T78-'GFA and GFL by Instrument'!T26)/ABS('GFA and GFL by Instrument'!T26)*100,"--")</f>
        <v>-22.047199723020842</v>
      </c>
      <c r="S26" s="128">
        <f>IFERROR(('GFA and GFL by Instrument'!U78-'GFA and GFL by Instrument'!U26)/ABS('GFA and GFL by Instrument'!U26)*100,"--")</f>
        <v>-4.2961265537718187</v>
      </c>
      <c r="T26" s="196"/>
      <c r="U26" s="197"/>
      <c r="V26" s="197"/>
      <c r="W26" s="197"/>
      <c r="X26" s="197"/>
      <c r="Y26" s="197"/>
      <c r="Z26" s="238"/>
      <c r="AA26" s="238"/>
      <c r="AB26" s="238"/>
      <c r="AC26" s="238"/>
      <c r="AD26" s="238"/>
      <c r="AE26" s="238"/>
      <c r="AF26" s="238"/>
      <c r="AG26" s="238"/>
      <c r="AH26" s="238"/>
      <c r="AI26" s="238"/>
      <c r="AJ26" s="238"/>
      <c r="AK26" s="238"/>
      <c r="AL26" s="238"/>
      <c r="AM26" s="238"/>
    </row>
    <row r="27" spans="1:39">
      <c r="A27" s="123"/>
      <c r="B27" s="277"/>
      <c r="C27" s="278" t="s">
        <v>82</v>
      </c>
      <c r="D27" s="128">
        <f>IFERROR(('GFA and GFL by Instrument'!D79-'GFA and GFL by Instrument'!D27)/ABS('GFA and GFL by Instrument'!D27)*100,"--")</f>
        <v>8.9366282173633049</v>
      </c>
      <c r="E27" s="128">
        <f>IFERROR(('GFA and GFL by Instrument'!E79-'GFA and GFL by Instrument'!E27)/ABS('GFA and GFL by Instrument'!E27)*100,"--")</f>
        <v>37.668282510789211</v>
      </c>
      <c r="F27" s="128">
        <f>IFERROR(('GFA and GFL by Instrument'!F79-'GFA and GFL by Instrument'!F27)/ABS('GFA and GFL by Instrument'!F27)*100,"--")</f>
        <v>-69.254749280606887</v>
      </c>
      <c r="G27" s="128">
        <f>IFERROR(('GFA and GFL by Instrument'!G79-'GFA and GFL by Instrument'!G27)/ABS('GFA and GFL by Instrument'!G27)*100,"--")</f>
        <v>-97.377369639247163</v>
      </c>
      <c r="H27" s="128">
        <f>IFERROR(('GFA and GFL by Instrument'!H79-'GFA and GFL by Instrument'!H27)/ABS('GFA and GFL by Instrument'!H27)*100,"--")</f>
        <v>6.7619785329713187</v>
      </c>
      <c r="I27" s="128">
        <f>IFERROR(('GFA and GFL by Instrument'!I79-'GFA and GFL by Instrument'!I27)/ABS('GFA and GFL by Instrument'!I27)*100,"--")</f>
        <v>40.677452154181502</v>
      </c>
      <c r="J27" s="128">
        <f>IFERROR(('GFA and GFL by Instrument'!J79-'GFA and GFL by Instrument'!J27)/ABS('GFA and GFL by Instrument'!J27)*100,"--")</f>
        <v>31.870678560974486</v>
      </c>
      <c r="K27" s="128">
        <f>IFERROR(('GFA and GFL by Instrument'!K79-'GFA and GFL by Instrument'!K27)/ABS('GFA and GFL by Instrument'!K27)*100,"--")</f>
        <v>147.09326107615971</v>
      </c>
      <c r="L27" s="128">
        <f>IFERROR(('GFA and GFL by Instrument'!L79-'GFA and GFL by Instrument'!L27)/ABS('GFA and GFL by Instrument'!L27)*100,"--")</f>
        <v>143.83539795115129</v>
      </c>
      <c r="M27" s="128">
        <f>IFERROR(('GFA and GFL by Instrument'!M79-'GFA and GFL by Instrument'!M27)/ABS('GFA and GFL by Instrument'!M27)*100,"--")</f>
        <v>241.95730972080938</v>
      </c>
      <c r="N27" s="128">
        <f>IFERROR(('GFA and GFL by Instrument'!N79-'GFA and GFL by Instrument'!N27)/ABS('GFA and GFL by Instrument'!N27)*100,"--")</f>
        <v>146.84711561722747</v>
      </c>
      <c r="O27" s="128">
        <f>IFERROR(('GFA and GFL by Instrument'!O79-'GFA and GFL by Instrument'!O27)/ABS('GFA and GFL by Instrument'!O27)*100,"--")</f>
        <v>-47.212446671852149</v>
      </c>
      <c r="P27" s="128">
        <f>IFERROR(('GFA and GFL by Instrument'!P79-'GFA and GFL by Instrument'!P27)/ABS('GFA and GFL by Instrument'!P27)*100,"--")</f>
        <v>45.511137310449925</v>
      </c>
      <c r="Q27" s="128">
        <f>IFERROR(('GFA and GFL by Instrument'!Q79-'GFA and GFL by Instrument'!Q27)/ABS('GFA and GFL by Instrument'!Q27)*100,"--")</f>
        <v>64.744693555083074</v>
      </c>
      <c r="R27" s="128">
        <f>IFERROR(('GFA and GFL by Instrument'!T79-'GFA and GFL by Instrument'!T27)/ABS('GFA and GFL by Instrument'!T27)*100,"--")</f>
        <v>234.38956731459695</v>
      </c>
      <c r="S27" s="128">
        <f>IFERROR(('GFA and GFL by Instrument'!U79-'GFA and GFL by Instrument'!U27)/ABS('GFA and GFL by Instrument'!U27)*100,"--")</f>
        <v>128.8588818736778</v>
      </c>
      <c r="T27" s="196"/>
      <c r="U27" s="197"/>
      <c r="V27" s="197"/>
      <c r="W27" s="197"/>
      <c r="X27" s="197"/>
      <c r="Y27" s="197"/>
      <c r="Z27" s="238"/>
      <c r="AA27" s="238"/>
      <c r="AB27" s="238"/>
      <c r="AC27" s="238"/>
      <c r="AD27" s="238"/>
      <c r="AE27" s="238"/>
      <c r="AF27" s="238"/>
      <c r="AG27" s="238"/>
      <c r="AH27" s="238"/>
      <c r="AI27" s="238"/>
      <c r="AJ27" s="238"/>
      <c r="AK27" s="238"/>
      <c r="AL27" s="238"/>
      <c r="AM27" s="238"/>
    </row>
    <row r="28" spans="1:39">
      <c r="A28" s="123"/>
      <c r="B28" s="277"/>
      <c r="C28" s="278" t="s">
        <v>83</v>
      </c>
      <c r="D28" s="128">
        <f>IFERROR(('GFA and GFL by Instrument'!D80-'GFA and GFL by Instrument'!D28)/ABS('GFA and GFL by Instrument'!D28)*100,"--")</f>
        <v>-18.206955151855126</v>
      </c>
      <c r="E28" s="128">
        <f>IFERROR(('GFA and GFL by Instrument'!E80-'GFA and GFL by Instrument'!E28)/ABS('GFA and GFL by Instrument'!E28)*100,"--")</f>
        <v>-3.6076869472756012</v>
      </c>
      <c r="F28" s="128">
        <f>IFERROR(('GFA and GFL by Instrument'!F80-'GFA and GFL by Instrument'!F28)/ABS('GFA and GFL by Instrument'!F28)*100,"--")</f>
        <v>7.0473199858455349</v>
      </c>
      <c r="G28" s="128">
        <f>IFERROR(('GFA and GFL by Instrument'!G80-'GFA and GFL by Instrument'!G28)/ABS('GFA and GFL by Instrument'!G28)*100,"--")</f>
        <v>-6.204888268967129</v>
      </c>
      <c r="H28" s="128">
        <f>IFERROR(('GFA and GFL by Instrument'!H80-'GFA and GFL by Instrument'!H28)/ABS('GFA and GFL by Instrument'!H28)*100,"--")</f>
        <v>19.614513851720091</v>
      </c>
      <c r="I28" s="420" t="str">
        <f>IF(IFERROR(('GFA and GFL by Instrument'!I80-'GFA and GFL by Instrument'!I28)/ABS('GFA and GFL by Instrument'!I28)*100,"--")&lt;0.5,".")</f>
        <v>.</v>
      </c>
      <c r="J28" s="128">
        <f>IFERROR(('GFA and GFL by Instrument'!J80-'GFA and GFL by Instrument'!J28)/ABS('GFA and GFL by Instrument'!J28)*100,"--")</f>
        <v>1.0220935142532532</v>
      </c>
      <c r="K28" s="128">
        <f>IFERROR(('GFA and GFL by Instrument'!K80-'GFA and GFL by Instrument'!K28)/ABS('GFA and GFL by Instrument'!K28)*100,"--")</f>
        <v>21.390240049758102</v>
      </c>
      <c r="L28" s="128">
        <f>IFERROR(('GFA and GFL by Instrument'!L80-'GFA and GFL by Instrument'!L28)/ABS('GFA and GFL by Instrument'!L28)*100,"--")</f>
        <v>12.530347741513953</v>
      </c>
      <c r="M28" s="128">
        <f>IFERROR(('GFA and GFL by Instrument'!M80-'GFA and GFL by Instrument'!M28)/ABS('GFA and GFL by Instrument'!M28)*100,"--")</f>
        <v>-33.708410977517254</v>
      </c>
      <c r="N28" s="128">
        <f>IFERROR(('GFA and GFL by Instrument'!N80-'GFA and GFL by Instrument'!N28)/ABS('GFA and GFL by Instrument'!N28)*100,"--")</f>
        <v>14.542011626933201</v>
      </c>
      <c r="O28" s="128">
        <f>IFERROR(('GFA and GFL by Instrument'!O80-'GFA and GFL by Instrument'!O28)/ABS('GFA and GFL by Instrument'!O28)*100,"--")</f>
        <v>11.328795499981368</v>
      </c>
      <c r="P28" s="128">
        <f>IFERROR(('GFA and GFL by Instrument'!P80-'GFA and GFL by Instrument'!P28)/ABS('GFA and GFL by Instrument'!P28)*100,"--")</f>
        <v>10.677361272898391</v>
      </c>
      <c r="Q28" s="128">
        <f>IFERROR(('GFA and GFL by Instrument'!Q80-'GFA and GFL by Instrument'!Q28)/ABS('GFA and GFL by Instrument'!Q28)*100,"--")</f>
        <v>4.6084907945379872</v>
      </c>
      <c r="R28" s="128">
        <f>IFERROR(('GFA and GFL by Instrument'!T80-'GFA and GFL by Instrument'!T28)/ABS('GFA and GFL by Instrument'!T28)*100,"--")</f>
        <v>-27.818960084880473</v>
      </c>
      <c r="S28" s="128">
        <f>IFERROR(('GFA and GFL by Instrument'!U80-'GFA and GFL by Instrument'!U28)/ABS('GFA and GFL by Instrument'!U28)*100,"--")</f>
        <v>14.949255326065911</v>
      </c>
      <c r="T28" s="196"/>
      <c r="U28" s="197"/>
      <c r="V28" s="197"/>
      <c r="W28" s="197"/>
      <c r="X28" s="197"/>
      <c r="Y28" s="197"/>
      <c r="Z28" s="238"/>
      <c r="AA28" s="238"/>
      <c r="AB28" s="238"/>
      <c r="AC28" s="238"/>
      <c r="AD28" s="238"/>
      <c r="AE28" s="238"/>
      <c r="AF28" s="238"/>
      <c r="AG28" s="238"/>
      <c r="AH28" s="238"/>
      <c r="AI28" s="238"/>
      <c r="AJ28" s="238"/>
      <c r="AK28" s="238"/>
      <c r="AL28" s="238"/>
      <c r="AM28" s="238"/>
    </row>
    <row r="29" spans="1:39">
      <c r="A29" s="123"/>
      <c r="B29" s="277"/>
      <c r="C29" s="279" t="s">
        <v>16</v>
      </c>
      <c r="D29" s="199">
        <f>IFERROR(('GFA and GFL by Instrument'!D81-'GFA and GFL by Instrument'!D29)/ABS('GFA and GFL by Instrument'!D29)*100,"--")</f>
        <v>10.211501713345767</v>
      </c>
      <c r="E29" s="199">
        <f>IFERROR(('GFA and GFL by Instrument'!E81-'GFA and GFL by Instrument'!E29)/ABS('GFA and GFL by Instrument'!E29)*100,"--")</f>
        <v>10.929110896170313</v>
      </c>
      <c r="F29" s="199">
        <f>IFERROR(('GFA and GFL by Instrument'!F81-'GFA and GFL by Instrument'!F29)/ABS('GFA and GFL by Instrument'!F29)*100,"--")</f>
        <v>5.8565584062109082</v>
      </c>
      <c r="G29" s="199">
        <f>IFERROR(('GFA and GFL by Instrument'!G81-'GFA and GFL by Instrument'!G29)/ABS('GFA and GFL by Instrument'!G29)*100,"--")</f>
        <v>9.1253010440682729</v>
      </c>
      <c r="H29" s="199">
        <f>IFERROR(('GFA and GFL by Instrument'!H81-'GFA and GFL by Instrument'!H29)/ABS('GFA and GFL by Instrument'!H29)*100,"--")</f>
        <v>9.4271373293582634</v>
      </c>
      <c r="I29" s="199">
        <f>IFERROR(('GFA and GFL by Instrument'!I81-'GFA and GFL by Instrument'!I29)/ABS('GFA and GFL by Instrument'!I29)*100,"--")</f>
        <v>6.4637569356936524</v>
      </c>
      <c r="J29" s="199">
        <f>IFERROR(('GFA and GFL by Instrument'!J81-'GFA and GFL by Instrument'!J29)/ABS('GFA and GFL by Instrument'!J29)*100,"--")</f>
        <v>1.8148865160032925</v>
      </c>
      <c r="K29" s="199">
        <f>IFERROR(('GFA and GFL by Instrument'!K81-'GFA and GFL by Instrument'!K29)/ABS('GFA and GFL by Instrument'!K29)*100,"--")</f>
        <v>7.9622509386963802</v>
      </c>
      <c r="L29" s="199">
        <f>IFERROR(('GFA and GFL by Instrument'!L81-'GFA and GFL by Instrument'!L29)/ABS('GFA and GFL by Instrument'!L29)*100,"--")</f>
        <v>10.316499370938359</v>
      </c>
      <c r="M29" s="199">
        <f>IFERROR(('GFA and GFL by Instrument'!M81-'GFA and GFL by Instrument'!M29)/ABS('GFA and GFL by Instrument'!M29)*100,"--")</f>
        <v>-0.97415307368287385</v>
      </c>
      <c r="N29" s="199">
        <f>IFERROR(('GFA and GFL by Instrument'!N81-'GFA and GFL by Instrument'!N29)/ABS('GFA and GFL by Instrument'!N29)*100,"--")</f>
        <v>13.651438204052024</v>
      </c>
      <c r="O29" s="199">
        <f>IFERROR(('GFA and GFL by Instrument'!O81-'GFA and GFL by Instrument'!O29)/ABS('GFA and GFL by Instrument'!O29)*100,"--")</f>
        <v>15.256049097279966</v>
      </c>
      <c r="P29" s="199">
        <f>IFERROR(('GFA and GFL by Instrument'!P81-'GFA and GFL by Instrument'!P29)/ABS('GFA and GFL by Instrument'!P29)*100,"--")</f>
        <v>9.1143344877795602</v>
      </c>
      <c r="Q29" s="199">
        <f>IFERROR(('GFA and GFL by Instrument'!Q81-'GFA and GFL by Instrument'!Q29)/ABS('GFA and GFL by Instrument'!Q29)*100,"--")</f>
        <v>6.1020731118203422</v>
      </c>
      <c r="R29" s="199">
        <f>IFERROR(('GFA and GFL by Instrument'!T81-'GFA and GFL by Instrument'!T29)/ABS('GFA and GFL by Instrument'!T29)*100,"--")</f>
        <v>-9.9790868562292587</v>
      </c>
      <c r="S29" s="199">
        <f>IFERROR(('GFA and GFL by Instrument'!U81-'GFA and GFL by Instrument'!U29)/ABS('GFA and GFL by Instrument'!U29)*100,"--")</f>
        <v>4.0339531963469897</v>
      </c>
      <c r="T29" s="196"/>
      <c r="U29" s="197"/>
      <c r="V29" s="197"/>
      <c r="W29" s="197"/>
      <c r="X29" s="197"/>
      <c r="Y29" s="197"/>
      <c r="Z29" s="238"/>
      <c r="AA29" s="238"/>
      <c r="AB29" s="238"/>
      <c r="AC29" s="238"/>
      <c r="AD29" s="238"/>
      <c r="AE29" s="238"/>
      <c r="AF29" s="238"/>
      <c r="AG29" s="238"/>
      <c r="AH29" s="238"/>
      <c r="AI29" s="238"/>
      <c r="AJ29" s="238"/>
      <c r="AK29" s="238"/>
      <c r="AL29" s="238"/>
      <c r="AM29" s="238"/>
    </row>
    <row r="30" spans="1:39" s="123" customFormat="1">
      <c r="C30" s="339"/>
      <c r="D30" s="215"/>
      <c r="E30" s="215"/>
      <c r="F30" s="215"/>
      <c r="G30" s="215"/>
      <c r="H30" s="215"/>
      <c r="I30" s="215"/>
      <c r="J30" s="215"/>
      <c r="K30" s="215"/>
      <c r="L30" s="215"/>
      <c r="M30" s="215"/>
      <c r="N30" s="215"/>
      <c r="O30" s="215"/>
      <c r="P30" s="340"/>
      <c r="Q30" s="340"/>
      <c r="R30" s="215"/>
      <c r="S30" s="215"/>
      <c r="U30" s="210"/>
      <c r="V30" s="210"/>
    </row>
    <row r="31" spans="1:39">
      <c r="A31" s="123"/>
      <c r="B31" s="333"/>
      <c r="C31" s="466" t="s">
        <v>99</v>
      </c>
      <c r="D31" s="466"/>
      <c r="E31" s="466"/>
      <c r="F31" s="466"/>
      <c r="G31" s="466"/>
      <c r="H31" s="466"/>
      <c r="I31" s="466"/>
      <c r="J31" s="466"/>
      <c r="K31" s="466"/>
      <c r="L31" s="466"/>
      <c r="M31" s="466"/>
      <c r="N31" s="466"/>
      <c r="O31" s="466"/>
      <c r="P31" s="466"/>
      <c r="Q31" s="466"/>
      <c r="R31" s="466"/>
      <c r="S31" s="467"/>
      <c r="U31" s="197"/>
      <c r="V31" s="197"/>
    </row>
    <row r="32" spans="1:39" ht="30" customHeight="1">
      <c r="A32" s="123"/>
      <c r="B32" s="334" t="s">
        <v>4</v>
      </c>
      <c r="C32" s="335"/>
      <c r="D32" s="551" t="s">
        <v>6</v>
      </c>
      <c r="E32" s="551"/>
      <c r="F32" s="551" t="s">
        <v>7</v>
      </c>
      <c r="G32" s="551"/>
      <c r="H32" s="551" t="s">
        <v>8</v>
      </c>
      <c r="I32" s="551"/>
      <c r="J32" s="551" t="s">
        <v>9</v>
      </c>
      <c r="K32" s="551"/>
      <c r="L32" s="551" t="s">
        <v>10</v>
      </c>
      <c r="M32" s="551"/>
      <c r="N32" s="551" t="s">
        <v>11</v>
      </c>
      <c r="O32" s="551"/>
      <c r="P32" s="525" t="s">
        <v>12</v>
      </c>
      <c r="Q32" s="526"/>
      <c r="R32" s="551" t="s">
        <v>13</v>
      </c>
      <c r="S32" s="551"/>
      <c r="U32" s="197"/>
      <c r="V32" s="197" t="s">
        <v>107</v>
      </c>
      <c r="W32" s="362">
        <f ca="1">NOW()</f>
        <v>44383.44200451389</v>
      </c>
    </row>
    <row r="33" spans="1:39">
      <c r="A33" s="123"/>
      <c r="B33" s="283" t="s">
        <v>70</v>
      </c>
      <c r="C33" s="284"/>
      <c r="D33" s="438" t="s">
        <v>74</v>
      </c>
      <c r="E33" s="438" t="s">
        <v>75</v>
      </c>
      <c r="F33" s="438" t="s">
        <v>74</v>
      </c>
      <c r="G33" s="438" t="s">
        <v>75</v>
      </c>
      <c r="H33" s="438" t="s">
        <v>74</v>
      </c>
      <c r="I33" s="438" t="s">
        <v>75</v>
      </c>
      <c r="J33" s="438" t="s">
        <v>74</v>
      </c>
      <c r="K33" s="438" t="s">
        <v>75</v>
      </c>
      <c r="L33" s="438" t="s">
        <v>74</v>
      </c>
      <c r="M33" s="438" t="s">
        <v>75</v>
      </c>
      <c r="N33" s="438" t="s">
        <v>74</v>
      </c>
      <c r="O33" s="438" t="s">
        <v>75</v>
      </c>
      <c r="P33" s="290" t="s">
        <v>74</v>
      </c>
      <c r="Q33" s="290" t="s">
        <v>75</v>
      </c>
      <c r="R33" s="438" t="s">
        <v>74</v>
      </c>
      <c r="S33" s="438" t="s">
        <v>75</v>
      </c>
      <c r="U33" s="197"/>
      <c r="V33" s="197"/>
      <c r="W33" s="125" t="s">
        <v>108</v>
      </c>
    </row>
    <row r="34" spans="1:39">
      <c r="A34" s="123"/>
      <c r="B34" s="277"/>
      <c r="C34" s="278" t="s">
        <v>76</v>
      </c>
      <c r="D34" s="131">
        <f>IFERROR(('GFA and GFL by Instrument'!D86-'GFA and GFL by Instrument'!D34)/ABS('GFA and GFL by Instrument'!D34)*100,0)</f>
        <v>0</v>
      </c>
      <c r="E34" s="131">
        <f>IFERROR(('GFA and GFL by Instrument'!E86-'GFA and GFL by Instrument'!E34)/ABS('GFA and GFL by Instrument'!E34)*100,0)</f>
        <v>0</v>
      </c>
      <c r="F34" s="128">
        <f>IFERROR(('GFA and GFL by Instrument'!F86-'GFA and GFL by Instrument'!F34)/ABS('GFA and GFL by Instrument'!F34)*100,"--")</f>
        <v>-2.924795454643204</v>
      </c>
      <c r="G34" s="128">
        <f>IFERROR(('GFA and GFL by Instrument'!G86-'GFA and GFL by Instrument'!G34)/ABS('GFA and GFL by Instrument'!G34)*100,"--")</f>
        <v>-3.9971780063897344</v>
      </c>
      <c r="H34" s="131">
        <f>IFERROR(('GFA and GFL by Instrument'!H86-'GFA and GFL by Instrument'!H34)/ABS('GFA and GFL by Instrument'!H34)*100,0)</f>
        <v>0</v>
      </c>
      <c r="I34" s="131">
        <f>IFERROR(('GFA and GFL by Instrument'!I86-'GFA and GFL by Instrument'!I34)/ABS('GFA and GFL by Instrument'!I34)*100,0)</f>
        <v>0</v>
      </c>
      <c r="J34" s="131">
        <f>IFERROR(('GFA and GFL by Instrument'!J86-'GFA and GFL by Instrument'!J34)/ABS('GFA and GFL by Instrument'!J34)*100,0)</f>
        <v>0</v>
      </c>
      <c r="K34" s="131">
        <f>IFERROR(('GFA and GFL by Instrument'!K86-'GFA and GFL by Instrument'!K34)/ABS('GFA and GFL by Instrument'!K34)*100,0)</f>
        <v>0</v>
      </c>
      <c r="L34" s="131">
        <f>IFERROR(('GFA and GFL by Instrument'!L86-'GFA and GFL by Instrument'!L34)/ABS('GFA and GFL by Instrument'!L34)*100,0)</f>
        <v>0</v>
      </c>
      <c r="M34" s="131">
        <f>IFERROR(('GFA and GFL by Instrument'!M86-'GFA and GFL by Instrument'!M34)/ABS('GFA and GFL by Instrument'!M34)*100,0)</f>
        <v>0</v>
      </c>
      <c r="N34" s="131">
        <f>IFERROR(('GFA and GFL by Instrument'!N86-'GFA and GFL by Instrument'!N34)/ABS('GFA and GFL by Instrument'!N34)*100,0)</f>
        <v>0</v>
      </c>
      <c r="O34" s="131">
        <f>IFERROR(('GFA and GFL by Instrument'!O86-'GFA and GFL by Instrument'!O34)/ABS('GFA and GFL by Instrument'!O34)*100,0)</f>
        <v>0</v>
      </c>
      <c r="P34" s="128">
        <f>IFERROR(('GFA and GFL by Instrument'!P86-'GFA and GFL by Instrument'!P34)/ABS('GFA and GFL by Instrument'!P34)*100,"--")</f>
        <v>-2.924795454643204</v>
      </c>
      <c r="Q34" s="128">
        <f>IFERROR(('GFA and GFL by Instrument'!Q86-'GFA and GFL by Instrument'!Q34)/ABS('GFA and GFL by Instrument'!Q34)*100,"--")</f>
        <v>-3.9971780063897344</v>
      </c>
      <c r="R34" s="128">
        <f>IFERROR(('GFA and GFL by Instrument'!T86-'GFA and GFL by Instrument'!T34)/ABS('GFA and GFL by Instrument'!T34)*100,"--")</f>
        <v>2.6126664341031991</v>
      </c>
      <c r="S34" s="128">
        <f>IFERROR(('GFA and GFL by Instrument'!U86-'GFA and GFL by Instrument'!U34)/ABS('GFA and GFL by Instrument'!U34)*100,"--")</f>
        <v>-3.670760864148249</v>
      </c>
      <c r="T34" s="196"/>
      <c r="U34" s="197"/>
      <c r="V34" s="197"/>
      <c r="W34" s="197"/>
      <c r="X34" s="197"/>
      <c r="Y34" s="197"/>
      <c r="Z34" s="238"/>
      <c r="AA34" s="238"/>
      <c r="AB34" s="238"/>
      <c r="AC34" s="238"/>
      <c r="AD34" s="238"/>
      <c r="AE34" s="238"/>
      <c r="AF34" s="238"/>
      <c r="AG34" s="238"/>
      <c r="AH34" s="238"/>
      <c r="AI34" s="238"/>
      <c r="AJ34" s="238"/>
      <c r="AK34" s="238"/>
      <c r="AL34" s="238"/>
      <c r="AM34" s="238"/>
    </row>
    <row r="35" spans="1:39">
      <c r="A35" s="123"/>
      <c r="B35" s="277"/>
      <c r="C35" s="278" t="s">
        <v>131</v>
      </c>
      <c r="D35" s="128">
        <f>IFERROR(('GFA and GFL by Instrument'!D87-'GFA and GFL by Instrument'!D35)/ABS('GFA and GFL by Instrument'!D35)*100,"--")</f>
        <v>8.2482544461940499</v>
      </c>
      <c r="E35" s="131">
        <f>IFERROR(('GFA and GFL by Instrument'!E87-'GFA and GFL by Instrument'!E35)/ABS('GFA and GFL by Instrument'!E35)*100,0)</f>
        <v>0</v>
      </c>
      <c r="F35" s="128">
        <f>IFERROR(('GFA and GFL by Instrument'!F87-'GFA and GFL by Instrument'!F35)/ABS('GFA and GFL by Instrument'!F35)*100,"--")</f>
        <v>-61.707148503419774</v>
      </c>
      <c r="G35" s="128">
        <f>IFERROR(('GFA and GFL by Instrument'!G87-'GFA and GFL by Instrument'!G35)/ABS('GFA and GFL by Instrument'!G35)*100,"--")</f>
        <v>35.256773571083286</v>
      </c>
      <c r="H35" s="128">
        <f>IFERROR(('GFA and GFL by Instrument'!H87-'GFA and GFL by Instrument'!H35)/ABS('GFA and GFL by Instrument'!H35)*100,"--")</f>
        <v>47.10510570463606</v>
      </c>
      <c r="I35" s="128">
        <f>IFERROR(('GFA and GFL by Instrument'!I87-'GFA and GFL by Instrument'!I35)/ABS('GFA and GFL by Instrument'!I35)*100,"--")</f>
        <v>12.755566145356511</v>
      </c>
      <c r="J35" s="128">
        <f>IFERROR(('GFA and GFL by Instrument'!J87-'GFA and GFL by Instrument'!J35)/ABS('GFA and GFL by Instrument'!J35)*100,"--")</f>
        <v>-21.130780343017726</v>
      </c>
      <c r="K35" s="128">
        <f>IFERROR(('GFA and GFL by Instrument'!K87-'GFA and GFL by Instrument'!K35)/ABS('GFA and GFL by Instrument'!K35)*100,"--")</f>
        <v>-30.047771365890462</v>
      </c>
      <c r="L35" s="128">
        <f>IFERROR(('GFA and GFL by Instrument'!L87-'GFA and GFL by Instrument'!L35)/ABS('GFA and GFL by Instrument'!L35)*100,"--")</f>
        <v>16.574511331238195</v>
      </c>
      <c r="M35" s="131">
        <f>IFERROR(('GFA and GFL by Instrument'!M87-'GFA and GFL by Instrument'!M35)/ABS('GFA and GFL by Instrument'!M35)*100,0)</f>
        <v>0</v>
      </c>
      <c r="N35" s="128">
        <f>IFERROR(('GFA and GFL by Instrument'!N87-'GFA and GFL by Instrument'!N35)/ABS('GFA and GFL by Instrument'!N35)*100,"--")</f>
        <v>15.63910988237993</v>
      </c>
      <c r="O35" s="131">
        <f>IFERROR(('GFA and GFL by Instrument'!O87-'GFA and GFL by Instrument'!O35)/ABS('GFA and GFL by Instrument'!O35)*100,0)</f>
        <v>0</v>
      </c>
      <c r="P35" s="128">
        <f>IFERROR(('GFA and GFL by Instrument'!P87-'GFA and GFL by Instrument'!P35)/ABS('GFA and GFL by Instrument'!P35)*100,"--")</f>
        <v>14.239779411068964</v>
      </c>
      <c r="Q35" s="128">
        <f>IFERROR(('GFA and GFL by Instrument'!Q87-'GFA and GFL by Instrument'!Q35)/ABS('GFA and GFL by Instrument'!Q35)*100,"--")</f>
        <v>17.808471559682989</v>
      </c>
      <c r="R35" s="128">
        <f>IFERROR(('GFA and GFL by Instrument'!T87-'GFA and GFL by Instrument'!T35)/ABS('GFA and GFL by Instrument'!T35)*100,"--")</f>
        <v>-18.094128940565675</v>
      </c>
      <c r="S35" s="128">
        <f>IFERROR(('GFA and GFL by Instrument'!U87-'GFA and GFL by Instrument'!U35)/ABS('GFA and GFL by Instrument'!U35)*100,"--")</f>
        <v>-30.542895473070601</v>
      </c>
      <c r="T35" s="196"/>
      <c r="U35" s="197"/>
      <c r="V35" s="197"/>
      <c r="W35" s="197"/>
      <c r="X35" s="197"/>
      <c r="Y35" s="197"/>
      <c r="Z35" s="238"/>
      <c r="AA35" s="238"/>
      <c r="AB35" s="238"/>
      <c r="AC35" s="238"/>
      <c r="AD35" s="238"/>
      <c r="AE35" s="238"/>
      <c r="AF35" s="238"/>
      <c r="AG35" s="238"/>
      <c r="AH35" s="238"/>
      <c r="AI35" s="238"/>
      <c r="AJ35" s="238"/>
      <c r="AK35" s="238"/>
      <c r="AL35" s="238"/>
      <c r="AM35" s="238"/>
    </row>
    <row r="36" spans="1:39">
      <c r="A36" s="123"/>
      <c r="B36" s="277"/>
      <c r="C36" s="278" t="s">
        <v>78</v>
      </c>
      <c r="D36" s="128">
        <f>IFERROR(('GFA and GFL by Instrument'!D88-'GFA and GFL by Instrument'!D36)/ABS('GFA and GFL by Instrument'!D36)*100,"--")</f>
        <v>12.953457675406636</v>
      </c>
      <c r="E36" s="128">
        <f>IFERROR(('GFA and GFL by Instrument'!E88-'GFA and GFL by Instrument'!E36)/ABS('GFA and GFL by Instrument'!E36)*100,"--")</f>
        <v>17.208152259775236</v>
      </c>
      <c r="F36" s="128">
        <f>IFERROR(('GFA and GFL by Instrument'!F88-'GFA and GFL by Instrument'!F36)/ABS('GFA and GFL by Instrument'!F36)*100,"--")</f>
        <v>52.882632837976765</v>
      </c>
      <c r="G36" s="128">
        <f>IFERROR(('GFA and GFL by Instrument'!G88-'GFA and GFL by Instrument'!G36)/ABS('GFA and GFL by Instrument'!G36)*100,"--")</f>
        <v>-2.8699204174702322</v>
      </c>
      <c r="H36" s="128">
        <f>IFERROR(('GFA and GFL by Instrument'!H88-'GFA and GFL by Instrument'!H36)/ABS('GFA and GFL by Instrument'!H36)*100,"--")</f>
        <v>2.1404345710921175</v>
      </c>
      <c r="I36" s="128">
        <f>IFERROR(('GFA and GFL by Instrument'!I88-'GFA and GFL by Instrument'!I36)/ABS('GFA and GFL by Instrument'!I36)*100,"--")</f>
        <v>11.670308091931529</v>
      </c>
      <c r="J36" s="128">
        <f>IFERROR(('GFA and GFL by Instrument'!J88-'GFA and GFL by Instrument'!J36)/ABS('GFA and GFL by Instrument'!J36)*100,"--")</f>
        <v>16.569795009489592</v>
      </c>
      <c r="K36" s="128">
        <f>IFERROR(('GFA and GFL by Instrument'!K88-'GFA and GFL by Instrument'!K36)/ABS('GFA and GFL by Instrument'!K36)*100,"--")</f>
        <v>-6.3911784546610937</v>
      </c>
      <c r="L36" s="128">
        <f>IFERROR(('GFA and GFL by Instrument'!L88-'GFA and GFL by Instrument'!L36)/ABS('GFA and GFL by Instrument'!L36)*100,"--")</f>
        <v>35.326049043057381</v>
      </c>
      <c r="M36" s="128">
        <f>IFERROR(('GFA and GFL by Instrument'!M88-'GFA and GFL by Instrument'!M36)/ABS('GFA and GFL by Instrument'!M36)*100,"--")</f>
        <v>41.280619675357485</v>
      </c>
      <c r="N36" s="128">
        <f>IFERROR(('GFA and GFL by Instrument'!N88-'GFA and GFL by Instrument'!N36)/ABS('GFA and GFL by Instrument'!N36)*100,"--")</f>
        <v>29.292096593520217</v>
      </c>
      <c r="O36" s="128">
        <f>IFERROR(('GFA and GFL by Instrument'!O88-'GFA and GFL by Instrument'!O36)/ABS('GFA and GFL by Instrument'!O36)*100,"--")</f>
        <v>517.21968700583614</v>
      </c>
      <c r="P36" s="128">
        <f>IFERROR(('GFA and GFL by Instrument'!P88-'GFA and GFL by Instrument'!P36)/ABS('GFA and GFL by Instrument'!P36)*100,"--")</f>
        <v>20.511198305121439</v>
      </c>
      <c r="Q36" s="128">
        <f>IFERROR(('GFA and GFL by Instrument'!Q88-'GFA and GFL by Instrument'!Q36)/ABS('GFA and GFL by Instrument'!Q36)*100,"--")</f>
        <v>18.731338973772189</v>
      </c>
      <c r="R36" s="128">
        <f>IFERROR(('GFA and GFL by Instrument'!T88-'GFA and GFL by Instrument'!T36)/ABS('GFA and GFL by Instrument'!T36)*100,"--")</f>
        <v>10.031756606052635</v>
      </c>
      <c r="S36" s="128">
        <f>IFERROR(('GFA and GFL by Instrument'!U88-'GFA and GFL by Instrument'!U36)/ABS('GFA and GFL by Instrument'!U36)*100,"--")</f>
        <v>20.566603212204431</v>
      </c>
      <c r="T36" s="196"/>
      <c r="U36" s="197"/>
      <c r="V36" s="197"/>
      <c r="W36" s="197"/>
      <c r="X36" s="197"/>
      <c r="Y36" s="197"/>
      <c r="Z36" s="238"/>
      <c r="AA36" s="238"/>
      <c r="AB36" s="238"/>
      <c r="AC36" s="238"/>
      <c r="AD36" s="238"/>
      <c r="AE36" s="238"/>
      <c r="AF36" s="238"/>
      <c r="AG36" s="238"/>
      <c r="AH36" s="238"/>
      <c r="AI36" s="238"/>
      <c r="AJ36" s="238"/>
      <c r="AK36" s="238"/>
      <c r="AL36" s="238"/>
      <c r="AM36" s="238"/>
    </row>
    <row r="37" spans="1:39">
      <c r="A37" s="123"/>
      <c r="B37" s="277"/>
      <c r="C37" s="278" t="s">
        <v>79</v>
      </c>
      <c r="D37" s="128">
        <f>IFERROR(('GFA and GFL by Instrument'!D89-'GFA and GFL by Instrument'!D37)/ABS('GFA and GFL by Instrument'!D37)*100,"--")</f>
        <v>20.323385882873925</v>
      </c>
      <c r="E37" s="128">
        <f>IFERROR(('GFA and GFL by Instrument'!E89-'GFA and GFL by Instrument'!E37)/ABS('GFA and GFL by Instrument'!E37)*100,"--")</f>
        <v>41.565568137653031</v>
      </c>
      <c r="F37" s="128">
        <f>IFERROR(('GFA and GFL by Instrument'!F89-'GFA and GFL by Instrument'!F37)/ABS('GFA and GFL by Instrument'!F37)*100,"--")</f>
        <v>46.736770846178842</v>
      </c>
      <c r="G37" s="128">
        <f>IFERROR(('GFA and GFL by Instrument'!G89-'GFA and GFL by Instrument'!G37)/ABS('GFA and GFL by Instrument'!G37)*100,"--")</f>
        <v>-34.451001156596703</v>
      </c>
      <c r="H37" s="128">
        <f>IFERROR(('GFA and GFL by Instrument'!H89-'GFA and GFL by Instrument'!H37)/ABS('GFA and GFL by Instrument'!H37)*100,"--")</f>
        <v>4.4431077877037453</v>
      </c>
      <c r="I37" s="128">
        <f>IFERROR(('GFA and GFL by Instrument'!I89-'GFA and GFL by Instrument'!I37)/ABS('GFA and GFL by Instrument'!I37)*100,"--")</f>
        <v>-50.717797099285136</v>
      </c>
      <c r="J37" s="128">
        <f>IFERROR(('GFA and GFL by Instrument'!J89-'GFA and GFL by Instrument'!J37)/ABS('GFA and GFL by Instrument'!J37)*100,"--")</f>
        <v>16.746101516006728</v>
      </c>
      <c r="K37" s="128">
        <f>IFERROR(('GFA and GFL by Instrument'!K89-'GFA and GFL by Instrument'!K37)/ABS('GFA and GFL by Instrument'!K37)*100,"--")</f>
        <v>7.8191289144974325</v>
      </c>
      <c r="L37" s="128">
        <f>IFERROR(('GFA and GFL by Instrument'!L89-'GFA and GFL by Instrument'!L37)/ABS('GFA and GFL by Instrument'!L37)*100,"--")</f>
        <v>3.3349706670802504</v>
      </c>
      <c r="M37" s="128">
        <f>IFERROR(('GFA and GFL by Instrument'!M89-'GFA and GFL by Instrument'!M37)/ABS('GFA and GFL by Instrument'!M37)*100,"--")</f>
        <v>7.1211828161087789</v>
      </c>
      <c r="N37" s="128" t="str">
        <f>IFERROR(('GFA and GFL by Instrument'!N89-'GFA and GFL by Instrument'!N37)/ABS('GFA and GFL by Instrument'!N37)*100,"--")</f>
        <v>--</v>
      </c>
      <c r="O37" s="128">
        <f>IFERROR(('GFA and GFL by Instrument'!O89-'GFA and GFL by Instrument'!O37)/ABS('GFA and GFL by Instrument'!O37)*100,"--")</f>
        <v>9.5610911837299604</v>
      </c>
      <c r="P37" s="128">
        <f>IFERROR(('GFA and GFL by Instrument'!P89-'GFA and GFL by Instrument'!P37)/ABS('GFA and GFL by Instrument'!P37)*100,"--")</f>
        <v>8.5430531346639214</v>
      </c>
      <c r="Q37" s="128">
        <f>IFERROR(('GFA and GFL by Instrument'!Q89-'GFA and GFL by Instrument'!Q37)/ABS('GFA and GFL by Instrument'!Q37)*100,"--")</f>
        <v>6.7309667277231879</v>
      </c>
      <c r="R37" s="128">
        <f>IFERROR(('GFA and GFL by Instrument'!T89-'GFA and GFL by Instrument'!T37)/ABS('GFA and GFL by Instrument'!T37)*100,"--")</f>
        <v>5.535025051178212</v>
      </c>
      <c r="S37" s="128">
        <f>IFERROR(('GFA and GFL by Instrument'!U89-'GFA and GFL by Instrument'!U37)/ABS('GFA and GFL by Instrument'!U37)*100,"--")</f>
        <v>14.4118081034359</v>
      </c>
      <c r="T37" s="196"/>
      <c r="U37" s="197"/>
      <c r="V37" s="197"/>
      <c r="W37" s="197"/>
      <c r="X37" s="197"/>
      <c r="Y37" s="197"/>
      <c r="Z37" s="238"/>
      <c r="AA37" s="238"/>
      <c r="AB37" s="238"/>
      <c r="AC37" s="238"/>
      <c r="AD37" s="238"/>
      <c r="AE37" s="238"/>
      <c r="AF37" s="238"/>
      <c r="AG37" s="238"/>
      <c r="AH37" s="238"/>
      <c r="AI37" s="238"/>
      <c r="AJ37" s="238"/>
      <c r="AK37" s="238"/>
      <c r="AL37" s="238"/>
      <c r="AM37" s="238"/>
    </row>
    <row r="38" spans="1:39" ht="45">
      <c r="A38" s="123"/>
      <c r="B38" s="277"/>
      <c r="C38" s="278" t="s">
        <v>80</v>
      </c>
      <c r="D38" s="128">
        <f>IFERROR(('GFA and GFL by Instrument'!D90-'GFA and GFL by Instrument'!D38)/ABS('GFA and GFL by Instrument'!D38)*100,"--")</f>
        <v>-10.305947331870346</v>
      </c>
      <c r="E38" s="131">
        <f>IFERROR(('GFA and GFL by Instrument'!E90-'GFA and GFL by Instrument'!E38)/ABS('GFA and GFL by Instrument'!E38)*100,0)</f>
        <v>0</v>
      </c>
      <c r="F38" s="128" t="str">
        <f>IFERROR(('GFA and GFL by Instrument'!F90-'GFA and GFL by Instrument'!F38)/ABS('GFA and GFL by Instrument'!F38)*100,"--")</f>
        <v>--</v>
      </c>
      <c r="G38" s="131">
        <f>IFERROR(('GFA and GFL by Instrument'!G90-'GFA and GFL by Instrument'!G38)/ABS('GFA and GFL by Instrument'!G38)*100,0)</f>
        <v>0</v>
      </c>
      <c r="H38" s="128">
        <f>IFERROR(('GFA and GFL by Instrument'!H90-'GFA and GFL by Instrument'!H38)/ABS('GFA and GFL by Instrument'!H38)*100,"--")</f>
        <v>23.433979422888999</v>
      </c>
      <c r="I38" s="131">
        <f>IFERROR(('GFA and GFL by Instrument'!I90-'GFA and GFL by Instrument'!I38)/ABS('GFA and GFL by Instrument'!I38)*100,0)</f>
        <v>0</v>
      </c>
      <c r="J38" s="128">
        <f>IFERROR(('GFA and GFL by Instrument'!J90-'GFA and GFL by Instrument'!J38)/ABS('GFA and GFL by Instrument'!J38)*100,"--")</f>
        <v>12.324726998601991</v>
      </c>
      <c r="K38" s="128">
        <f>IFERROR(('GFA and GFL by Instrument'!K90-'GFA and GFL by Instrument'!K38)/ABS('GFA and GFL by Instrument'!K38)*100,"--")</f>
        <v>4.0230140425890504</v>
      </c>
      <c r="L38" s="128">
        <f>IFERROR(('GFA and GFL by Instrument'!L90-'GFA and GFL by Instrument'!L38)/ABS('GFA and GFL by Instrument'!L38)*100,"--")</f>
        <v>13.287652809084058</v>
      </c>
      <c r="M38" s="131">
        <f>IFERROR(('GFA and GFL by Instrument'!M90-'GFA and GFL by Instrument'!M38)/ABS('GFA and GFL by Instrument'!M38)*100,0)</f>
        <v>0</v>
      </c>
      <c r="N38" s="128">
        <f>IFERROR(('GFA and GFL by Instrument'!N90-'GFA and GFL by Instrument'!N38)/ABS('GFA and GFL by Instrument'!N38)*100,"--")</f>
        <v>1.6885664935215143</v>
      </c>
      <c r="O38" s="131">
        <f>IFERROR(('GFA and GFL by Instrument'!O90-'GFA and GFL by Instrument'!O38)/ABS('GFA and GFL by Instrument'!O38)*100,0)</f>
        <v>0</v>
      </c>
      <c r="P38" s="128">
        <f>IFERROR(('GFA and GFL by Instrument'!P90-'GFA and GFL by Instrument'!P38)/ABS('GFA and GFL by Instrument'!P38)*100,"--")</f>
        <v>4.2486394438912267</v>
      </c>
      <c r="Q38" s="128">
        <f>IFERROR(('GFA and GFL by Instrument'!Q90-'GFA and GFL by Instrument'!Q38)/ABS('GFA and GFL by Instrument'!Q38)*100,"--")</f>
        <v>4.0230140425890504</v>
      </c>
      <c r="R38" s="128">
        <f>IFERROR(('GFA and GFL by Instrument'!T90-'GFA and GFL by Instrument'!T38)/ABS('GFA and GFL by Instrument'!T38)*100,"--")</f>
        <v>18.71448486281983</v>
      </c>
      <c r="S38" s="128">
        <f>IFERROR(('GFA and GFL by Instrument'!U90-'GFA and GFL by Instrument'!U38)/ABS('GFA and GFL by Instrument'!U38)*100,"--")</f>
        <v>18.154579274772971</v>
      </c>
      <c r="T38" s="196"/>
      <c r="U38" s="197"/>
      <c r="V38" s="197"/>
      <c r="W38" s="197"/>
      <c r="X38" s="197"/>
      <c r="Y38" s="197"/>
      <c r="Z38" s="238"/>
      <c r="AA38" s="238"/>
      <c r="AB38" s="238"/>
      <c r="AC38" s="238"/>
      <c r="AD38" s="238"/>
      <c r="AE38" s="238"/>
      <c r="AF38" s="238"/>
      <c r="AG38" s="238"/>
      <c r="AH38" s="238"/>
      <c r="AI38" s="238"/>
      <c r="AJ38" s="238"/>
      <c r="AK38" s="238"/>
      <c r="AL38" s="238"/>
      <c r="AM38" s="238"/>
    </row>
    <row r="39" spans="1:39" ht="30">
      <c r="A39" s="123"/>
      <c r="B39" s="277"/>
      <c r="C39" s="278" t="s">
        <v>81</v>
      </c>
      <c r="D39" s="259">
        <f>IFERROR(('GFA and GFL by Instrument'!D91-'GFA and GFL by Instrument'!D39)/ABS('GFA and GFL by Instrument'!D39)*100,"--")</f>
        <v>0</v>
      </c>
      <c r="E39" s="259" t="str">
        <f>IFERROR(('GFA and GFL by Instrument'!E91-'GFA and GFL by Instrument'!E39)/ABS('GFA and GFL by Instrument'!E39)*100,"--")</f>
        <v>--</v>
      </c>
      <c r="F39" s="128">
        <f>IFERROR(('GFA and GFL by Instrument'!F91-'GFA and GFL by Instrument'!F39)/ABS('GFA and GFL by Instrument'!F39)*100,"--")</f>
        <v>9.0291152536490493</v>
      </c>
      <c r="G39" s="259">
        <f>IFERROR(('GFA and GFL by Instrument'!G91-'GFA and GFL by Instrument'!G39)/ABS('GFA and GFL by Instrument'!G39)*100,"--")</f>
        <v>0</v>
      </c>
      <c r="H39" s="128">
        <f>IFERROR(('GFA and GFL by Instrument'!H91-'GFA and GFL by Instrument'!H39)/ABS('GFA and GFL by Instrument'!H39)*100,"--")</f>
        <v>-13.651744917690333</v>
      </c>
      <c r="I39" s="128">
        <f>IFERROR(('GFA and GFL by Instrument'!I91-'GFA and GFL by Instrument'!I39)/ABS('GFA and GFL by Instrument'!I39)*100,"--")</f>
        <v>-19.598974098839129</v>
      </c>
      <c r="J39" s="128">
        <f>IFERROR(('GFA and GFL by Instrument'!J91-'GFA and GFL by Instrument'!J39)/ABS('GFA and GFL by Instrument'!J39)*100,"--")</f>
        <v>-8.3912270825931436</v>
      </c>
      <c r="K39" s="128">
        <f>IFERROR(('GFA and GFL by Instrument'!K91-'GFA and GFL by Instrument'!K39)/ABS('GFA and GFL by Instrument'!K39)*100,"--")</f>
        <v>9.13756099155977</v>
      </c>
      <c r="L39" s="128">
        <f>IFERROR(('GFA and GFL by Instrument'!L91-'GFA and GFL by Instrument'!L39)/ABS('GFA and GFL by Instrument'!L39)*100,"--")</f>
        <v>4.9946716624388943</v>
      </c>
      <c r="M39" s="128">
        <f>IFERROR(('GFA and GFL by Instrument'!M91-'GFA and GFL by Instrument'!M39)/ABS('GFA and GFL by Instrument'!M39)*100,"--")</f>
        <v>-12.848250167834291</v>
      </c>
      <c r="N39" s="128">
        <f>IFERROR(('GFA and GFL by Instrument'!N91-'GFA and GFL by Instrument'!N39)/ABS('GFA and GFL by Instrument'!N39)*100,"--")</f>
        <v>19.241892327158659</v>
      </c>
      <c r="O39" s="131">
        <f>IFERROR(('GFA and GFL by Instrument'!O91-'GFA and GFL by Instrument'!O39)/ABS('GFA and GFL by Instrument'!O39)*100,0)</f>
        <v>0</v>
      </c>
      <c r="P39" s="128">
        <f>IFERROR(('GFA and GFL by Instrument'!P91-'GFA and GFL by Instrument'!P39)/ABS('GFA and GFL by Instrument'!P39)*100,"--")</f>
        <v>2.9843872904030699</v>
      </c>
      <c r="Q39" s="128">
        <f>IFERROR(('GFA and GFL by Instrument'!Q91-'GFA and GFL by Instrument'!Q39)/ABS('GFA and GFL by Instrument'!Q39)*100,"--")</f>
        <v>-5.6429728200615985</v>
      </c>
      <c r="R39" s="128">
        <f>IFERROR(('GFA and GFL by Instrument'!T91-'GFA and GFL by Instrument'!T39)/ABS('GFA and GFL by Instrument'!T39)*100,"--")</f>
        <v>-15.198978635591414</v>
      </c>
      <c r="S39" s="128">
        <f>IFERROR(('GFA and GFL by Instrument'!U91-'GFA and GFL by Instrument'!U39)/ABS('GFA and GFL by Instrument'!U39)*100,"--")</f>
        <v>3.1539770051165053</v>
      </c>
      <c r="T39" s="196"/>
      <c r="U39" s="197"/>
      <c r="V39" s="197"/>
      <c r="W39" s="197"/>
      <c r="X39" s="197"/>
      <c r="Y39" s="197"/>
      <c r="Z39" s="238"/>
      <c r="AA39" s="238"/>
      <c r="AB39" s="238"/>
      <c r="AC39" s="238"/>
      <c r="AD39" s="238"/>
      <c r="AE39" s="238"/>
      <c r="AF39" s="238"/>
      <c r="AG39" s="238"/>
      <c r="AH39" s="238"/>
      <c r="AI39" s="238"/>
      <c r="AJ39" s="238"/>
      <c r="AK39" s="238"/>
      <c r="AL39" s="238"/>
      <c r="AM39" s="238"/>
    </row>
    <row r="40" spans="1:39">
      <c r="A40" s="123"/>
      <c r="B40" s="277"/>
      <c r="C40" s="278" t="s">
        <v>82</v>
      </c>
      <c r="D40" s="128">
        <f>IFERROR(('GFA and GFL by Instrument'!D92-'GFA and GFL by Instrument'!D40)/ABS('GFA and GFL by Instrument'!D40)*100,"--")</f>
        <v>9.7232567466911046</v>
      </c>
      <c r="E40" s="128">
        <f>IFERROR(('GFA and GFL by Instrument'!E92-'GFA and GFL by Instrument'!E40)/ABS('GFA and GFL by Instrument'!E40)*100,"--")</f>
        <v>-38.922611907300137</v>
      </c>
      <c r="F40" s="128">
        <f>IFERROR(('GFA and GFL by Instrument'!F92-'GFA and GFL by Instrument'!F40)/ABS('GFA and GFL by Instrument'!F40)*100,"--")</f>
        <v>-83.082385542619804</v>
      </c>
      <c r="G40" s="128" t="str">
        <f>IFERROR(('GFA and GFL by Instrument'!G92-'GFA and GFL by Instrument'!G40)/ABS('GFA and GFL by Instrument'!G40)*100,"--")</f>
        <v>--</v>
      </c>
      <c r="H40" s="128">
        <f>IFERROR(('GFA and GFL by Instrument'!H92-'GFA and GFL by Instrument'!H40)/ABS('GFA and GFL by Instrument'!H40)*100,"--")</f>
        <v>5.7591725606193043</v>
      </c>
      <c r="I40" s="128">
        <f>IFERROR(('GFA and GFL by Instrument'!I92-'GFA and GFL by Instrument'!I40)/ABS('GFA and GFL by Instrument'!I40)*100,"--")</f>
        <v>10.983729509497417</v>
      </c>
      <c r="J40" s="128">
        <f>IFERROR(('GFA and GFL by Instrument'!J92-'GFA and GFL by Instrument'!J40)/ABS('GFA and GFL by Instrument'!J40)*100,"--")</f>
        <v>56.821350792347971</v>
      </c>
      <c r="K40" s="128">
        <f>IFERROR(('GFA and GFL by Instrument'!K92-'GFA and GFL by Instrument'!K40)/ABS('GFA and GFL by Instrument'!K40)*100,"--")</f>
        <v>92.451685343626082</v>
      </c>
      <c r="L40" s="128">
        <f>IFERROR(('GFA and GFL by Instrument'!L92-'GFA and GFL by Instrument'!L40)/ABS('GFA and GFL by Instrument'!L40)*100,"--")</f>
        <v>37.099599187978768</v>
      </c>
      <c r="M40" s="128">
        <f>IFERROR(('GFA and GFL by Instrument'!M92-'GFA and GFL by Instrument'!M40)/ABS('GFA and GFL by Instrument'!M40)*100,"--")</f>
        <v>60.61979336266856</v>
      </c>
      <c r="N40" s="128">
        <f>IFERROR(('GFA and GFL by Instrument'!N92-'GFA and GFL by Instrument'!N40)/ABS('GFA and GFL by Instrument'!N40)*100,"--")</f>
        <v>-37.12444824055332</v>
      </c>
      <c r="O40" s="128">
        <f>IFERROR(('GFA and GFL by Instrument'!O92-'GFA and GFL by Instrument'!O40)/ABS('GFA and GFL by Instrument'!O40)*100,"--")</f>
        <v>-62.254891980077268</v>
      </c>
      <c r="P40" s="128">
        <f>IFERROR(('GFA and GFL by Instrument'!P92-'GFA and GFL by Instrument'!P40)/ABS('GFA and GFL by Instrument'!P40)*100,"--")</f>
        <v>8.9637693417270317</v>
      </c>
      <c r="Q40" s="128">
        <f>IFERROR(('GFA and GFL by Instrument'!Q92-'GFA and GFL by Instrument'!Q40)/ABS('GFA and GFL by Instrument'!Q40)*100,"--")</f>
        <v>15.790488333984017</v>
      </c>
      <c r="R40" s="128">
        <f>IFERROR(('GFA and GFL by Instrument'!T92-'GFA and GFL by Instrument'!T40)/ABS('GFA and GFL by Instrument'!T40)*100,"--")</f>
        <v>85.121678295148357</v>
      </c>
      <c r="S40" s="128">
        <f>IFERROR(('GFA and GFL by Instrument'!U92-'GFA and GFL by Instrument'!U40)/ABS('GFA and GFL by Instrument'!U40)*100,"--")</f>
        <v>60.565132188494886</v>
      </c>
      <c r="T40" s="196"/>
      <c r="U40" s="197"/>
      <c r="V40" s="197"/>
      <c r="W40" s="197"/>
      <c r="X40" s="197"/>
      <c r="Y40" s="197"/>
      <c r="Z40" s="238"/>
      <c r="AA40" s="238"/>
      <c r="AB40" s="238"/>
      <c r="AC40" s="238"/>
      <c r="AD40" s="238"/>
      <c r="AE40" s="238"/>
      <c r="AF40" s="238"/>
      <c r="AG40" s="238"/>
      <c r="AH40" s="238"/>
      <c r="AI40" s="238"/>
      <c r="AJ40" s="238"/>
      <c r="AK40" s="238"/>
      <c r="AL40" s="238"/>
      <c r="AM40" s="238"/>
    </row>
    <row r="41" spans="1:39">
      <c r="A41" s="123"/>
      <c r="B41" s="277"/>
      <c r="C41" s="278" t="s">
        <v>83</v>
      </c>
      <c r="D41" s="128">
        <f>IFERROR(('GFA and GFL by Instrument'!D93-'GFA and GFL by Instrument'!D41)/ABS('GFA and GFL by Instrument'!D41)*100,"--")</f>
        <v>-18.099280837087178</v>
      </c>
      <c r="E41" s="128">
        <f>IFERROR(('GFA and GFL by Instrument'!E93-'GFA and GFL by Instrument'!E41)/ABS('GFA and GFL by Instrument'!E41)*100,"--")</f>
        <v>21.01293802853456</v>
      </c>
      <c r="F41" s="128">
        <f>IFERROR(('GFA and GFL by Instrument'!F93-'GFA and GFL by Instrument'!F41)/ABS('GFA and GFL by Instrument'!F41)*100,"--")</f>
        <v>20.949243015621857</v>
      </c>
      <c r="G41" s="128">
        <f>IFERROR(('GFA and GFL by Instrument'!G93-'GFA and GFL by Instrument'!G41)/ABS('GFA and GFL by Instrument'!G41)*100,"--")</f>
        <v>5.8875284815180704</v>
      </c>
      <c r="H41" s="128">
        <f>IFERROR(('GFA and GFL by Instrument'!H93-'GFA and GFL by Instrument'!H41)/ABS('GFA and GFL by Instrument'!H41)*100,"--")</f>
        <v>7.0764611251623668</v>
      </c>
      <c r="I41" s="128">
        <f>IFERROR(('GFA and GFL by Instrument'!I93-'GFA and GFL by Instrument'!I41)/ABS('GFA and GFL by Instrument'!I41)*100,"--")</f>
        <v>0.64479031839394307</v>
      </c>
      <c r="J41" s="128">
        <f>IFERROR(('GFA and GFL by Instrument'!J93-'GFA and GFL by Instrument'!J41)/ABS('GFA and GFL by Instrument'!J41)*100,"--")</f>
        <v>1.8801582584999781</v>
      </c>
      <c r="K41" s="128">
        <f>IFERROR(('GFA and GFL by Instrument'!K93-'GFA and GFL by Instrument'!K41)/ABS('GFA and GFL by Instrument'!K41)*100,"--")</f>
        <v>29.331352701301032</v>
      </c>
      <c r="L41" s="128">
        <f>IFERROR(('GFA and GFL by Instrument'!L93-'GFA and GFL by Instrument'!L41)/ABS('GFA and GFL by Instrument'!L41)*100,"--")</f>
        <v>4.4227902685726468</v>
      </c>
      <c r="M41" s="128">
        <f>IFERROR(('GFA and GFL by Instrument'!M93-'GFA and GFL by Instrument'!M41)/ABS('GFA and GFL by Instrument'!M41)*100,"--")</f>
        <v>-29.715221011557922</v>
      </c>
      <c r="N41" s="128">
        <f>IFERROR(('GFA and GFL by Instrument'!N93-'GFA and GFL by Instrument'!N41)/ABS('GFA and GFL by Instrument'!N41)*100,"--")</f>
        <v>21.093892775181704</v>
      </c>
      <c r="O41" s="128">
        <f>IFERROR(('GFA and GFL by Instrument'!O93-'GFA and GFL by Instrument'!O41)/ABS('GFA and GFL by Instrument'!O41)*100,"--")</f>
        <v>4.1677514062970387</v>
      </c>
      <c r="P41" s="128">
        <f>IFERROR(('GFA and GFL by Instrument'!P93-'GFA and GFL by Instrument'!P41)/ABS('GFA and GFL by Instrument'!P41)*100,"--")</f>
        <v>10.277830530047998</v>
      </c>
      <c r="Q41" s="128">
        <f>IFERROR(('GFA and GFL by Instrument'!Q93-'GFA and GFL by Instrument'!Q41)/ABS('GFA and GFL by Instrument'!Q41)*100,"--")</f>
        <v>4.6207859290452378</v>
      </c>
      <c r="R41" s="128">
        <f>IFERROR(('GFA and GFL by Instrument'!T93-'GFA and GFL by Instrument'!T41)/ABS('GFA and GFL by Instrument'!T41)*100,"--")</f>
        <v>-27.644544889654334</v>
      </c>
      <c r="S41" s="128">
        <f>IFERROR(('GFA and GFL by Instrument'!U93-'GFA and GFL by Instrument'!U41)/ABS('GFA and GFL by Instrument'!U41)*100,"--")</f>
        <v>20.492384664622577</v>
      </c>
      <c r="T41" s="196"/>
      <c r="U41" s="197"/>
      <c r="V41" s="197"/>
      <c r="W41" s="197"/>
      <c r="X41" s="197"/>
      <c r="Y41" s="197"/>
      <c r="Z41" s="238"/>
      <c r="AA41" s="238"/>
      <c r="AB41" s="238"/>
      <c r="AC41" s="238"/>
      <c r="AD41" s="238"/>
      <c r="AE41" s="238"/>
      <c r="AF41" s="238"/>
      <c r="AG41" s="238"/>
      <c r="AH41" s="238"/>
      <c r="AI41" s="238"/>
      <c r="AJ41" s="238"/>
      <c r="AK41" s="238"/>
      <c r="AL41" s="238"/>
      <c r="AM41" s="238"/>
    </row>
    <row r="42" spans="1:39">
      <c r="A42" s="123"/>
      <c r="B42" s="277"/>
      <c r="C42" s="279" t="s">
        <v>16</v>
      </c>
      <c r="D42" s="199">
        <f>IFERROR(('GFA and GFL by Instrument'!D94-'GFA and GFL by Instrument'!D42)/ABS('GFA and GFL by Instrument'!D42)*100,"--")</f>
        <v>10.936591043670804</v>
      </c>
      <c r="E42" s="199">
        <f>IFERROR(('GFA and GFL by Instrument'!E94-'GFA and GFL by Instrument'!E42)/ABS('GFA and GFL by Instrument'!E42)*100,"--")</f>
        <v>20.909486038271403</v>
      </c>
      <c r="F42" s="199">
        <f>IFERROR(('GFA and GFL by Instrument'!F94-'GFA and GFL by Instrument'!F42)/ABS('GFA and GFL by Instrument'!F42)*100,"--")</f>
        <v>24.615525136949465</v>
      </c>
      <c r="G42" s="199">
        <f>IFERROR(('GFA and GFL by Instrument'!G94-'GFA and GFL by Instrument'!G42)/ABS('GFA and GFL by Instrument'!G42)*100,"--")</f>
        <v>29.133342659072675</v>
      </c>
      <c r="H42" s="199">
        <f>IFERROR(('GFA and GFL by Instrument'!H94-'GFA and GFL by Instrument'!H42)/ABS('GFA and GFL by Instrument'!H42)*100,"--")</f>
        <v>10.352853921013892</v>
      </c>
      <c r="I42" s="199">
        <f>IFERROR(('GFA and GFL by Instrument'!I94-'GFA and GFL by Instrument'!I42)/ABS('GFA and GFL by Instrument'!I42)*100,"--")</f>
        <v>6.7638355176148091</v>
      </c>
      <c r="J42" s="199">
        <f>IFERROR(('GFA and GFL by Instrument'!J94-'GFA and GFL by Instrument'!J42)/ABS('GFA and GFL by Instrument'!J42)*100,"--")</f>
        <v>1.6305346158440279</v>
      </c>
      <c r="K42" s="199">
        <f>IFERROR(('GFA and GFL by Instrument'!K94-'GFA and GFL by Instrument'!K42)/ABS('GFA and GFL by Instrument'!K42)*100,"--")</f>
        <v>8.2583098414748193</v>
      </c>
      <c r="L42" s="199">
        <f>IFERROR(('GFA and GFL by Instrument'!L94-'GFA and GFL by Instrument'!L42)/ABS('GFA and GFL by Instrument'!L42)*100,"--")</f>
        <v>12.240170693080675</v>
      </c>
      <c r="M42" s="199">
        <f>IFERROR(('GFA and GFL by Instrument'!M94-'GFA and GFL by Instrument'!M42)/ABS('GFA and GFL by Instrument'!M42)*100,"--")</f>
        <v>1.5488588866408008</v>
      </c>
      <c r="N42" s="199">
        <f>IFERROR(('GFA and GFL by Instrument'!N94-'GFA and GFL by Instrument'!N42)/ABS('GFA and GFL by Instrument'!N42)*100,"--")</f>
        <v>15.89728725235044</v>
      </c>
      <c r="O42" s="199">
        <f>IFERROR(('GFA and GFL by Instrument'!O94-'GFA and GFL by Instrument'!O42)/ABS('GFA and GFL by Instrument'!O42)*100,"--")</f>
        <v>8.6300237622621871</v>
      </c>
      <c r="P42" s="199">
        <f>IFERROR(('GFA and GFL by Instrument'!P94-'GFA and GFL by Instrument'!P42)/ABS('GFA and GFL by Instrument'!P42)*100,"--")</f>
        <v>11.915983837458665</v>
      </c>
      <c r="Q42" s="199">
        <f>IFERROR(('GFA and GFL by Instrument'!Q94-'GFA and GFL by Instrument'!Q42)/ABS('GFA and GFL by Instrument'!Q42)*100,"--")</f>
        <v>9.3705180640179293</v>
      </c>
      <c r="R42" s="199">
        <f>IFERROR(('GFA and GFL by Instrument'!T94-'GFA and GFL by Instrument'!T42)/ABS('GFA and GFL by Instrument'!T42)*100,"--")</f>
        <v>-4.9800136747782098</v>
      </c>
      <c r="S42" s="199">
        <f>IFERROR(('GFA and GFL by Instrument'!U94-'GFA and GFL by Instrument'!U42)/ABS('GFA and GFL by Instrument'!U42)*100,"--")</f>
        <v>7.0200537826020568</v>
      </c>
      <c r="T42" s="196"/>
      <c r="U42" s="197"/>
      <c r="V42" s="197"/>
      <c r="W42" s="197"/>
      <c r="X42" s="197"/>
      <c r="Y42" s="197"/>
      <c r="Z42" s="238"/>
      <c r="AA42" s="238"/>
      <c r="AB42" s="238"/>
      <c r="AC42" s="238"/>
      <c r="AD42" s="238"/>
      <c r="AE42" s="238"/>
      <c r="AF42" s="238"/>
      <c r="AG42" s="238"/>
      <c r="AH42" s="238"/>
      <c r="AI42" s="238"/>
      <c r="AJ42" s="238"/>
      <c r="AK42" s="238"/>
      <c r="AL42" s="238"/>
      <c r="AM42" s="238"/>
    </row>
    <row r="43" spans="1:39" s="123" customFormat="1">
      <c r="C43" s="339"/>
      <c r="D43" s="215"/>
      <c r="E43" s="215"/>
      <c r="F43" s="215"/>
      <c r="G43" s="215"/>
      <c r="H43" s="215"/>
      <c r="I43" s="215"/>
      <c r="J43" s="215"/>
      <c r="K43" s="215"/>
      <c r="L43" s="215"/>
      <c r="M43" s="215"/>
      <c r="N43" s="215"/>
      <c r="O43" s="215"/>
      <c r="P43" s="340"/>
      <c r="Q43" s="340"/>
      <c r="R43" s="215"/>
      <c r="S43" s="215"/>
      <c r="U43" s="210"/>
      <c r="V43" s="210"/>
    </row>
    <row r="44" spans="1:39">
      <c r="A44" s="123"/>
      <c r="B44" s="333"/>
      <c r="C44" s="466" t="s">
        <v>100</v>
      </c>
      <c r="D44" s="466"/>
      <c r="E44" s="466"/>
      <c r="F44" s="466"/>
      <c r="G44" s="466"/>
      <c r="H44" s="466"/>
      <c r="I44" s="466"/>
      <c r="J44" s="466"/>
      <c r="K44" s="466"/>
      <c r="L44" s="466"/>
      <c r="M44" s="466"/>
      <c r="N44" s="466"/>
      <c r="O44" s="466"/>
      <c r="P44" s="466"/>
      <c r="Q44" s="466"/>
      <c r="R44" s="466"/>
      <c r="S44" s="467"/>
      <c r="U44" s="197"/>
      <c r="V44" s="197"/>
    </row>
    <row r="45" spans="1:39" ht="30" customHeight="1">
      <c r="A45" s="123"/>
      <c r="B45" s="334" t="s">
        <v>4</v>
      </c>
      <c r="C45" s="335"/>
      <c r="D45" s="551" t="s">
        <v>6</v>
      </c>
      <c r="E45" s="551"/>
      <c r="F45" s="551" t="s">
        <v>7</v>
      </c>
      <c r="G45" s="551"/>
      <c r="H45" s="551" t="s">
        <v>8</v>
      </c>
      <c r="I45" s="551"/>
      <c r="J45" s="551" t="s">
        <v>9</v>
      </c>
      <c r="K45" s="551"/>
      <c r="L45" s="551" t="s">
        <v>10</v>
      </c>
      <c r="M45" s="551"/>
      <c r="N45" s="551" t="s">
        <v>11</v>
      </c>
      <c r="O45" s="551"/>
      <c r="P45" s="525" t="s">
        <v>12</v>
      </c>
      <c r="Q45" s="526"/>
      <c r="R45" s="551" t="s">
        <v>13</v>
      </c>
      <c r="S45" s="551"/>
      <c r="U45" s="197"/>
      <c r="V45" s="197" t="s">
        <v>107</v>
      </c>
      <c r="W45" s="362">
        <f ca="1">NOW()</f>
        <v>44383.44200451389</v>
      </c>
    </row>
    <row r="46" spans="1:39">
      <c r="A46" s="123"/>
      <c r="B46" s="283" t="s">
        <v>70</v>
      </c>
      <c r="C46" s="284"/>
      <c r="D46" s="438" t="s">
        <v>74</v>
      </c>
      <c r="E46" s="438" t="s">
        <v>75</v>
      </c>
      <c r="F46" s="438" t="s">
        <v>74</v>
      </c>
      <c r="G46" s="438" t="s">
        <v>75</v>
      </c>
      <c r="H46" s="438" t="s">
        <v>74</v>
      </c>
      <c r="I46" s="438" t="s">
        <v>75</v>
      </c>
      <c r="J46" s="438" t="s">
        <v>74</v>
      </c>
      <c r="K46" s="438" t="s">
        <v>75</v>
      </c>
      <c r="L46" s="438" t="s">
        <v>74</v>
      </c>
      <c r="M46" s="438" t="s">
        <v>75</v>
      </c>
      <c r="N46" s="438" t="s">
        <v>74</v>
      </c>
      <c r="O46" s="438" t="s">
        <v>75</v>
      </c>
      <c r="P46" s="290" t="s">
        <v>74</v>
      </c>
      <c r="Q46" s="290" t="s">
        <v>75</v>
      </c>
      <c r="R46" s="438" t="s">
        <v>74</v>
      </c>
      <c r="S46" s="438" t="s">
        <v>75</v>
      </c>
      <c r="U46" s="197"/>
      <c r="V46" s="197"/>
      <c r="W46" s="125" t="s">
        <v>108</v>
      </c>
    </row>
    <row r="47" spans="1:39">
      <c r="A47" s="123"/>
      <c r="B47" s="277"/>
      <c r="C47" s="278" t="s">
        <v>76</v>
      </c>
      <c r="D47" s="131">
        <f>IFERROR(('GFA and GFL by Instrument'!D99-'GFA and GFL by Instrument'!D47)/ABS('GFA and GFL by Instrument'!D47)*100,0)</f>
        <v>0</v>
      </c>
      <c r="E47" s="131">
        <f>IFERROR(('GFA and GFL by Instrument'!E99-'GFA and GFL by Instrument'!E47)/ABS('GFA and GFL by Instrument'!E47)*100,0)</f>
        <v>0</v>
      </c>
      <c r="F47" s="429">
        <f>IFERROR(('GFA and GFL by Instrument'!F99-'GFA and GFL by Instrument'!F47)/ABS('GFA and GFL by Instrument'!F47)*100,"--")</f>
        <v>30.322914287934061</v>
      </c>
      <c r="G47" s="429">
        <f>IFERROR(('GFA and GFL by Instrument'!G99-'GFA and GFL by Instrument'!G47)/ABS('GFA and GFL by Instrument'!G47)*100,"--")</f>
        <v>-3.6132028092418182</v>
      </c>
      <c r="H47" s="131">
        <f>IFERROR(('GFA and GFL by Instrument'!H99-'GFA and GFL by Instrument'!H47)/ABS('GFA and GFL by Instrument'!H47)*100,0)</f>
        <v>0</v>
      </c>
      <c r="I47" s="131">
        <f>IFERROR(('GFA and GFL by Instrument'!I99-'GFA and GFL by Instrument'!I47)/ABS('GFA and GFL by Instrument'!I47)*100,0)</f>
        <v>0</v>
      </c>
      <c r="J47" s="131">
        <f>IFERROR(('GFA and GFL by Instrument'!J99-'GFA and GFL by Instrument'!J47)/ABS('GFA and GFL by Instrument'!J47)*100,0)</f>
        <v>0</v>
      </c>
      <c r="K47" s="131">
        <f>IFERROR(('GFA and GFL by Instrument'!K99-'GFA and GFL by Instrument'!K47)/ABS('GFA and GFL by Instrument'!K47)*100,0)</f>
        <v>0</v>
      </c>
      <c r="L47" s="131">
        <f>IFERROR(('GFA and GFL by Instrument'!L99-'GFA and GFL by Instrument'!L47)/ABS('GFA and GFL by Instrument'!L47)*100,0)</f>
        <v>0</v>
      </c>
      <c r="M47" s="131">
        <f>IFERROR(('GFA and GFL by Instrument'!M99-'GFA and GFL by Instrument'!M47)/ABS('GFA and GFL by Instrument'!M47)*100,0)</f>
        <v>0</v>
      </c>
      <c r="N47" s="131">
        <f>IFERROR(('GFA and GFL by Instrument'!N99-'GFA and GFL by Instrument'!N47)/ABS('GFA and GFL by Instrument'!N47)*100,0)</f>
        <v>0</v>
      </c>
      <c r="O47" s="131">
        <f>IFERROR(('GFA and GFL by Instrument'!O99-'GFA and GFL by Instrument'!O47)/ABS('GFA and GFL by Instrument'!O47)*100,0)</f>
        <v>0</v>
      </c>
      <c r="P47" s="429">
        <f>IFERROR(('GFA and GFL by Instrument'!P99-'GFA and GFL by Instrument'!P47)/ABS('GFA and GFL by Instrument'!P47)*100,"--")</f>
        <v>30.322914287934061</v>
      </c>
      <c r="Q47" s="429">
        <f>IFERROR(('GFA and GFL by Instrument'!Q99-'GFA and GFL by Instrument'!Q47)/ABS('GFA and GFL by Instrument'!Q47)*100,"--")</f>
        <v>-3.6132028092418182</v>
      </c>
      <c r="R47" s="429">
        <f>IFERROR(('GFA and GFL by Instrument'!T99-'GFA and GFL by Instrument'!T47)/ABS('GFA and GFL by Instrument'!T47)*100,"--")</f>
        <v>-41.692320105547161</v>
      </c>
      <c r="S47" s="429">
        <f>IFERROR(('GFA and GFL by Instrument'!U99-'GFA and GFL by Instrument'!U47)/ABS('GFA and GFL by Instrument'!U47)*100,"--")</f>
        <v>-3.3838969549499733</v>
      </c>
      <c r="T47" s="196"/>
      <c r="U47" s="197"/>
      <c r="V47" s="197"/>
      <c r="W47" s="197"/>
      <c r="X47" s="197"/>
      <c r="Y47" s="197"/>
      <c r="Z47" s="238"/>
      <c r="AA47" s="238"/>
      <c r="AB47" s="238"/>
      <c r="AC47" s="238"/>
      <c r="AD47" s="238"/>
      <c r="AE47" s="238"/>
      <c r="AF47" s="238"/>
      <c r="AG47" s="238"/>
      <c r="AH47" s="238"/>
      <c r="AI47" s="238"/>
      <c r="AJ47" s="238"/>
      <c r="AK47" s="238"/>
      <c r="AL47" s="238"/>
      <c r="AM47" s="238"/>
    </row>
    <row r="48" spans="1:39">
      <c r="A48" s="123"/>
      <c r="B48" s="277"/>
      <c r="C48" s="278" t="s">
        <v>131</v>
      </c>
      <c r="D48" s="429">
        <f>IFERROR(('GFA and GFL by Instrument'!D100-'GFA and GFL by Instrument'!D48)/ABS('GFA and GFL by Instrument'!D48)*100,"--")</f>
        <v>24.727715062219495</v>
      </c>
      <c r="E48" s="131">
        <f>IFERROR(('GFA and GFL by Instrument'!E100-'GFA and GFL by Instrument'!E48)/ABS('GFA and GFL by Instrument'!E48)*100,0)</f>
        <v>0</v>
      </c>
      <c r="F48" s="429">
        <f>IFERROR(('GFA and GFL by Instrument'!F100-'GFA and GFL by Instrument'!F48)/ABS('GFA and GFL by Instrument'!F48)*100,"--")</f>
        <v>-61.300908016266177</v>
      </c>
      <c r="G48" s="429">
        <f>IFERROR(('GFA and GFL by Instrument'!G100-'GFA and GFL by Instrument'!G48)/ABS('GFA and GFL by Instrument'!G48)*100,"--")</f>
        <v>37.694522248449687</v>
      </c>
      <c r="H48" s="429">
        <f>IFERROR(('GFA and GFL by Instrument'!H100-'GFA and GFL by Instrument'!H48)/ABS('GFA and GFL by Instrument'!H48)*100,"--")</f>
        <v>32.908097369007834</v>
      </c>
      <c r="I48" s="429">
        <f>IFERROR(('GFA and GFL by Instrument'!I100-'GFA and GFL by Instrument'!I48)/ABS('GFA and GFL by Instrument'!I48)*100,"--")</f>
        <v>10.460441317801775</v>
      </c>
      <c r="J48" s="429">
        <f>IFERROR(('GFA and GFL by Instrument'!J100-'GFA and GFL by Instrument'!J48)/ABS('GFA and GFL by Instrument'!J48)*100,"--")</f>
        <v>-18.512849781794777</v>
      </c>
      <c r="K48" s="429">
        <f>IFERROR(('GFA and GFL by Instrument'!K100-'GFA and GFL by Instrument'!K48)/ABS('GFA and GFL by Instrument'!K48)*100,"--")</f>
        <v>13.890129528734835</v>
      </c>
      <c r="L48" s="429">
        <f>IFERROR(('GFA and GFL by Instrument'!L100-'GFA and GFL by Instrument'!L48)/ABS('GFA and GFL by Instrument'!L48)*100,"--")</f>
        <v>15.387090085090069</v>
      </c>
      <c r="M48" s="131">
        <f>IFERROR(('GFA and GFL by Instrument'!M100-'GFA and GFL by Instrument'!M48)/ABS('GFA and GFL by Instrument'!M48)*100,0)</f>
        <v>0</v>
      </c>
      <c r="N48" s="429">
        <f>IFERROR(('GFA and GFL by Instrument'!N100-'GFA and GFL by Instrument'!N48)/ABS('GFA and GFL by Instrument'!N48)*100,"--")</f>
        <v>12.610480824266549</v>
      </c>
      <c r="O48" s="131">
        <f>IFERROR(('GFA and GFL by Instrument'!O100-'GFA and GFL by Instrument'!O48)/ABS('GFA and GFL by Instrument'!O48)*100,0)</f>
        <v>0</v>
      </c>
      <c r="P48" s="429">
        <f>IFERROR(('GFA and GFL by Instrument'!P100-'GFA and GFL by Instrument'!P48)/ABS('GFA and GFL by Instrument'!P48)*100,"--")</f>
        <v>13.517483801746968</v>
      </c>
      <c r="Q48" s="429">
        <f>IFERROR(('GFA and GFL by Instrument'!Q100-'GFA and GFL by Instrument'!Q48)/ABS('GFA and GFL by Instrument'!Q48)*100,"--")</f>
        <v>16.407972632496548</v>
      </c>
      <c r="R48" s="429">
        <f>IFERROR(('GFA and GFL by Instrument'!T100-'GFA and GFL by Instrument'!T48)/ABS('GFA and GFL by Instrument'!T48)*100,"--")</f>
        <v>-19.970413275117373</v>
      </c>
      <c r="S48" s="429">
        <f>IFERROR(('GFA and GFL by Instrument'!U100-'GFA and GFL by Instrument'!U48)/ABS('GFA and GFL by Instrument'!U48)*100,"--")</f>
        <v>-28.666378478398279</v>
      </c>
      <c r="T48" s="196"/>
      <c r="U48" s="197"/>
      <c r="V48" s="197"/>
      <c r="W48" s="197"/>
      <c r="X48" s="197"/>
      <c r="Y48" s="197"/>
      <c r="Z48" s="238"/>
      <c r="AA48" s="238"/>
      <c r="AB48" s="238"/>
      <c r="AC48" s="238"/>
      <c r="AD48" s="238"/>
      <c r="AE48" s="238"/>
      <c r="AF48" s="238"/>
      <c r="AG48" s="238"/>
      <c r="AH48" s="238"/>
      <c r="AI48" s="238"/>
      <c r="AJ48" s="238"/>
      <c r="AK48" s="238"/>
      <c r="AL48" s="238"/>
      <c r="AM48" s="238"/>
    </row>
    <row r="49" spans="1:39">
      <c r="A49" s="123"/>
      <c r="B49" s="277"/>
      <c r="C49" s="278" t="s">
        <v>78</v>
      </c>
      <c r="D49" s="429">
        <f>IFERROR(('GFA and GFL by Instrument'!D101-'GFA and GFL by Instrument'!D49)/ABS('GFA and GFL by Instrument'!D49)*100,"--")</f>
        <v>13.708731649140059</v>
      </c>
      <c r="E49" s="429">
        <f>IFERROR(('GFA and GFL by Instrument'!E101-'GFA and GFL by Instrument'!E49)/ABS('GFA and GFL by Instrument'!E49)*100,"--")</f>
        <v>24.076799275435086</v>
      </c>
      <c r="F49" s="429">
        <f>IFERROR(('GFA and GFL by Instrument'!F101-'GFA and GFL by Instrument'!F49)/ABS('GFA and GFL by Instrument'!F49)*100,"--")</f>
        <v>83.304452118158707</v>
      </c>
      <c r="G49" s="429">
        <f>IFERROR(('GFA and GFL by Instrument'!G101-'GFA and GFL by Instrument'!G49)/ABS('GFA and GFL by Instrument'!G49)*100,"--")</f>
        <v>184.74600424923574</v>
      </c>
      <c r="H49" s="429">
        <f>IFERROR(('GFA and GFL by Instrument'!H101-'GFA and GFL by Instrument'!H49)/ABS('GFA and GFL by Instrument'!H49)*100,"--")</f>
        <v>10.952473479122599</v>
      </c>
      <c r="I49" s="429">
        <f>IFERROR(('GFA and GFL by Instrument'!I101-'GFA and GFL by Instrument'!I49)/ABS('GFA and GFL by Instrument'!I49)*100,"--")</f>
        <v>10.46925714520621</v>
      </c>
      <c r="J49" s="429">
        <f>IFERROR(('GFA and GFL by Instrument'!J101-'GFA and GFL by Instrument'!J49)/ABS('GFA and GFL by Instrument'!J49)*100,"--")</f>
        <v>12.986904067006522</v>
      </c>
      <c r="K49" s="429">
        <f>IFERROR(('GFA and GFL by Instrument'!K101-'GFA and GFL by Instrument'!K49)/ABS('GFA and GFL by Instrument'!K49)*100,"--")</f>
        <v>7.7172149455796299</v>
      </c>
      <c r="L49" s="429">
        <f>IFERROR(('GFA and GFL by Instrument'!L101-'GFA and GFL by Instrument'!L49)/ABS('GFA and GFL by Instrument'!L49)*100,"--")</f>
        <v>30.952808933211507</v>
      </c>
      <c r="M49" s="429">
        <f>IFERROR(('GFA and GFL by Instrument'!M101-'GFA and GFL by Instrument'!M49)/ABS('GFA and GFL by Instrument'!M49)*100,"--")</f>
        <v>40.459878233451406</v>
      </c>
      <c r="N49" s="429">
        <f>IFERROR(('GFA and GFL by Instrument'!N101-'GFA and GFL by Instrument'!N49)/ABS('GFA and GFL by Instrument'!N49)*100,"--")</f>
        <v>34.43186253953737</v>
      </c>
      <c r="O49" s="128">
        <f>IFERROR(('GFA and GFL by Instrument'!O101-'GFA and GFL by Instrument'!O49)/ABS('GFA and GFL by Instrument'!O49)*100,"--")</f>
        <v>67.117371698426993</v>
      </c>
      <c r="P49" s="429">
        <f>IFERROR(('GFA and GFL by Instrument'!P101-'GFA and GFL by Instrument'!P49)/ABS('GFA and GFL by Instrument'!P49)*100,"--")</f>
        <v>28.942704036519721</v>
      </c>
      <c r="Q49" s="429">
        <f>IFERROR(('GFA and GFL by Instrument'!Q101-'GFA and GFL by Instrument'!Q49)/ABS('GFA and GFL by Instrument'!Q49)*100,"--")</f>
        <v>24.657692595908966</v>
      </c>
      <c r="R49" s="429">
        <f>IFERROR(('GFA and GFL by Instrument'!T101-'GFA and GFL by Instrument'!T49)/ABS('GFA and GFL by Instrument'!T49)*100,"--")</f>
        <v>5.8747492854405445</v>
      </c>
      <c r="S49" s="429">
        <f>IFERROR(('GFA and GFL by Instrument'!U101-'GFA and GFL by Instrument'!U49)/ABS('GFA and GFL by Instrument'!U49)*100,"--")</f>
        <v>29.636325913668042</v>
      </c>
      <c r="T49" s="196"/>
      <c r="U49" s="197"/>
      <c r="V49" s="197"/>
      <c r="W49" s="197"/>
      <c r="X49" s="197"/>
      <c r="Y49" s="197"/>
      <c r="Z49" s="238"/>
      <c r="AA49" s="238"/>
      <c r="AB49" s="238"/>
      <c r="AC49" s="238"/>
      <c r="AD49" s="238"/>
      <c r="AE49" s="238"/>
      <c r="AF49" s="238"/>
      <c r="AG49" s="238"/>
      <c r="AH49" s="238"/>
      <c r="AI49" s="238"/>
      <c r="AJ49" s="238"/>
      <c r="AK49" s="238"/>
      <c r="AL49" s="238"/>
      <c r="AM49" s="238"/>
    </row>
    <row r="50" spans="1:39">
      <c r="A50" s="123"/>
      <c r="B50" s="277"/>
      <c r="C50" s="278" t="s">
        <v>79</v>
      </c>
      <c r="D50" s="429">
        <f>IFERROR(('GFA and GFL by Instrument'!D102-'GFA and GFL by Instrument'!D50)/ABS('GFA and GFL by Instrument'!D50)*100,"--")</f>
        <v>23.967685134501959</v>
      </c>
      <c r="E50" s="429">
        <f>IFERROR(('GFA and GFL by Instrument'!E102-'GFA and GFL by Instrument'!E50)/ABS('GFA and GFL by Instrument'!E50)*100,"--")</f>
        <v>24.081580797534944</v>
      </c>
      <c r="F50" s="429">
        <f>IFERROR(('GFA and GFL by Instrument'!F102-'GFA and GFL by Instrument'!F50)/ABS('GFA and GFL by Instrument'!F50)*100,"--")</f>
        <v>-9.7724675979284381</v>
      </c>
      <c r="G50" s="429">
        <f>IFERROR(('GFA and GFL by Instrument'!G102-'GFA and GFL by Instrument'!G50)/ABS('GFA and GFL by Instrument'!G50)*100,"--")</f>
        <v>0.93460841335327549</v>
      </c>
      <c r="H50" s="429">
        <f>IFERROR(('GFA and GFL by Instrument'!H102-'GFA and GFL by Instrument'!H50)/ABS('GFA and GFL by Instrument'!H50)*100,"--")</f>
        <v>0.40412759078898169</v>
      </c>
      <c r="I50" s="429">
        <f>IFERROR(('GFA and GFL by Instrument'!I102-'GFA and GFL by Instrument'!I50)/ABS('GFA and GFL by Instrument'!I50)*100,"--")</f>
        <v>-58.744920045698137</v>
      </c>
      <c r="J50" s="429">
        <f>IFERROR(('GFA and GFL by Instrument'!J102-'GFA and GFL by Instrument'!J50)/ABS('GFA and GFL by Instrument'!J50)*100,"--")</f>
        <v>5.3023934946448525</v>
      </c>
      <c r="K50" s="429">
        <f>IFERROR(('GFA and GFL by Instrument'!K102-'GFA and GFL by Instrument'!K50)/ABS('GFA and GFL by Instrument'!K50)*100,"--")</f>
        <v>2.6272094601575513</v>
      </c>
      <c r="L50" s="429">
        <f>IFERROR(('GFA and GFL by Instrument'!L102-'GFA and GFL by Instrument'!L50)/ABS('GFA and GFL by Instrument'!L50)*100,"--")</f>
        <v>0.37167833941534684</v>
      </c>
      <c r="M50" s="429">
        <f>IFERROR(('GFA and GFL by Instrument'!M102-'GFA and GFL by Instrument'!M50)/ABS('GFA and GFL by Instrument'!M50)*100,"--")</f>
        <v>2.1500254117695303</v>
      </c>
      <c r="N50" s="429" t="str">
        <f>IFERROR(('GFA and GFL by Instrument'!N102-'GFA and GFL by Instrument'!N50)/ABS('GFA and GFL by Instrument'!N50)*100,"--")</f>
        <v>--</v>
      </c>
      <c r="O50" s="429">
        <f>IFERROR(('GFA and GFL by Instrument'!O102-'GFA and GFL by Instrument'!O50)/ABS('GFA and GFL by Instrument'!O50)*100,"--")</f>
        <v>4.4426745586751313</v>
      </c>
      <c r="P50" s="429">
        <f>IFERROR(('GFA and GFL by Instrument'!P102-'GFA and GFL by Instrument'!P50)/ABS('GFA and GFL by Instrument'!P50)*100,"--")</f>
        <v>0.72679618546283398</v>
      </c>
      <c r="Q50" s="429">
        <f>IFERROR(('GFA and GFL by Instrument'!Q102-'GFA and GFL by Instrument'!Q50)/ABS('GFA and GFL by Instrument'!Q50)*100,"--")</f>
        <v>1.400432109452306</v>
      </c>
      <c r="R50" s="429">
        <f>IFERROR(('GFA and GFL by Instrument'!T102-'GFA and GFL by Instrument'!T50)/ABS('GFA and GFL by Instrument'!T50)*100,"--")</f>
        <v>2.8385422015353856</v>
      </c>
      <c r="S50" s="429">
        <f>IFERROR(('GFA and GFL by Instrument'!U102-'GFA and GFL by Instrument'!U50)/ABS('GFA and GFL by Instrument'!U50)*100,"--")</f>
        <v>2.1321988761277635E-2</v>
      </c>
      <c r="T50" s="196"/>
      <c r="U50" s="197"/>
      <c r="V50" s="197"/>
      <c r="W50" s="197"/>
      <c r="X50" s="197"/>
      <c r="Y50" s="197"/>
      <c r="Z50" s="238"/>
      <c r="AA50" s="238"/>
      <c r="AB50" s="238"/>
      <c r="AC50" s="238"/>
      <c r="AD50" s="238"/>
      <c r="AE50" s="238"/>
      <c r="AF50" s="238"/>
      <c r="AG50" s="238"/>
      <c r="AH50" s="238"/>
      <c r="AI50" s="238"/>
      <c r="AJ50" s="238"/>
      <c r="AK50" s="238"/>
      <c r="AL50" s="238"/>
      <c r="AM50" s="238"/>
    </row>
    <row r="51" spans="1:39" ht="45">
      <c r="A51" s="123"/>
      <c r="B51" s="277"/>
      <c r="C51" s="278" t="s">
        <v>80</v>
      </c>
      <c r="D51" s="429">
        <f>IFERROR(('GFA and GFL by Instrument'!D103-'GFA and GFL by Instrument'!D51)/ABS('GFA and GFL by Instrument'!D51)*100,"--")</f>
        <v>-1.8730579411593185</v>
      </c>
      <c r="E51" s="131">
        <f>IFERROR(('GFA and GFL by Instrument'!E103-'GFA and GFL by Instrument'!E51)/ABS('GFA and GFL by Instrument'!E51)*100,0)</f>
        <v>0</v>
      </c>
      <c r="F51" s="132" t="str">
        <f>IFERROR(('GFA and GFL by Instrument'!F103-'GFA and GFL by Instrument'!F51)/ABS('GFA and GFL by Instrument'!F51)*100,"--")</f>
        <v>--</v>
      </c>
      <c r="G51" s="131">
        <f>IFERROR(('GFA and GFL by Instrument'!G103-'GFA and GFL by Instrument'!G51)/ABS('GFA and GFL by Instrument'!G51)*100,0)</f>
        <v>0</v>
      </c>
      <c r="H51" s="429">
        <f>IFERROR(('GFA and GFL by Instrument'!H103-'GFA and GFL by Instrument'!H51)/ABS('GFA and GFL by Instrument'!H51)*100,"--")</f>
        <v>0.32171178720813287</v>
      </c>
      <c r="I51" s="131">
        <f>IFERROR(('GFA and GFL by Instrument'!I103-'GFA and GFL by Instrument'!I51)/ABS('GFA and GFL by Instrument'!I51)*100,0)</f>
        <v>0</v>
      </c>
      <c r="J51" s="429">
        <f>IFERROR(('GFA and GFL by Instrument'!J103-'GFA and GFL by Instrument'!J51)/ABS('GFA and GFL by Instrument'!J51)*100,"--")</f>
        <v>9.8624735290884704</v>
      </c>
      <c r="K51" s="429">
        <f>IFERROR(('GFA and GFL by Instrument'!K103-'GFA and GFL by Instrument'!K51)/ABS('GFA and GFL by Instrument'!K51)*100,"--")</f>
        <v>3.9338706151406311</v>
      </c>
      <c r="L51" s="429">
        <f>IFERROR(('GFA and GFL by Instrument'!L103-'GFA and GFL by Instrument'!L51)/ABS('GFA and GFL by Instrument'!L51)*100,"--")</f>
        <v>9.8170923379496831</v>
      </c>
      <c r="M51" s="131">
        <f>IFERROR(('GFA and GFL by Instrument'!M103-'GFA and GFL by Instrument'!M51)/ABS('GFA and GFL by Instrument'!M51)*100,0)</f>
        <v>0</v>
      </c>
      <c r="N51" s="429">
        <f>IFERROR(('GFA and GFL by Instrument'!N103-'GFA and GFL by Instrument'!N51)/ABS('GFA and GFL by Instrument'!N51)*100,"--")</f>
        <v>2.8606427678662456</v>
      </c>
      <c r="O51" s="131">
        <f>IFERROR(('GFA and GFL by Instrument'!O103-'GFA and GFL by Instrument'!O51)/ABS('GFA and GFL by Instrument'!O51)*100,0)</f>
        <v>0</v>
      </c>
      <c r="P51" s="429">
        <f>IFERROR(('GFA and GFL by Instrument'!P103-'GFA and GFL by Instrument'!P51)/ABS('GFA and GFL by Instrument'!P51)*100,"--")</f>
        <v>4.4707018724951944</v>
      </c>
      <c r="Q51" s="429">
        <f>IFERROR(('GFA and GFL by Instrument'!Q103-'GFA and GFL by Instrument'!Q51)/ABS('GFA and GFL by Instrument'!Q51)*100,"--")</f>
        <v>3.9338706151406311</v>
      </c>
      <c r="R51" s="429">
        <f>IFERROR(('GFA and GFL by Instrument'!T103-'GFA and GFL by Instrument'!T51)/ABS('GFA and GFL by Instrument'!T51)*100,"--")</f>
        <v>5.9587566601120772</v>
      </c>
      <c r="S51" s="429">
        <f>IFERROR(('GFA and GFL by Instrument'!U103-'GFA and GFL by Instrument'!U51)/ABS('GFA and GFL by Instrument'!U51)*100,"--")</f>
        <v>25.097949703504085</v>
      </c>
      <c r="T51" s="196"/>
      <c r="U51" s="197"/>
      <c r="V51" s="197"/>
      <c r="W51" s="197"/>
      <c r="X51" s="197"/>
      <c r="Y51" s="197"/>
      <c r="Z51" s="238"/>
      <c r="AA51" s="238"/>
      <c r="AB51" s="238"/>
      <c r="AC51" s="238"/>
      <c r="AD51" s="238"/>
      <c r="AE51" s="238"/>
      <c r="AF51" s="238"/>
      <c r="AG51" s="238"/>
      <c r="AH51" s="238"/>
      <c r="AI51" s="238"/>
      <c r="AJ51" s="238"/>
      <c r="AK51" s="238"/>
      <c r="AL51" s="238"/>
      <c r="AM51" s="238"/>
    </row>
    <row r="52" spans="1:39" ht="30">
      <c r="A52" s="123"/>
      <c r="B52" s="277"/>
      <c r="C52" s="278" t="s">
        <v>81</v>
      </c>
      <c r="D52" s="132">
        <f>IFERROR(('GFA and GFL by Instrument'!D104-'GFA and GFL by Instrument'!D52)/ABS('GFA and GFL by Instrument'!D52)*100,"--")</f>
        <v>0</v>
      </c>
      <c r="E52" s="429" t="str">
        <f>IFERROR(('GFA and GFL by Instrument'!E104-'GFA and GFL by Instrument'!E52)/ABS('GFA and GFL by Instrument'!E52)*100,"--")</f>
        <v>--</v>
      </c>
      <c r="F52" s="429">
        <f>IFERROR(('GFA and GFL by Instrument'!F104-'GFA and GFL by Instrument'!F52)/ABS('GFA and GFL by Instrument'!F52)*100,"--")</f>
        <v>0.22541896412383564</v>
      </c>
      <c r="G52" s="132">
        <f>IFERROR(('GFA and GFL by Instrument'!G104-'GFA and GFL by Instrument'!G52)/ABS('GFA and GFL by Instrument'!G52)*100,"--")</f>
        <v>0</v>
      </c>
      <c r="H52" s="429">
        <f>IFERROR(('GFA and GFL by Instrument'!H104-'GFA and GFL by Instrument'!H52)/ABS('GFA and GFL by Instrument'!H52)*100,"--")</f>
        <v>-10.32190490201871</v>
      </c>
      <c r="I52" s="429">
        <f>IFERROR(('GFA and GFL by Instrument'!I104-'GFA and GFL by Instrument'!I52)/ABS('GFA and GFL by Instrument'!I52)*100,"--")</f>
        <v>-26.030678791830692</v>
      </c>
      <c r="J52" s="429">
        <f>IFERROR(('GFA and GFL by Instrument'!J104-'GFA and GFL by Instrument'!J52)/ABS('GFA and GFL by Instrument'!J52)*100,"--")</f>
        <v>-12.042294658975205</v>
      </c>
      <c r="K52" s="429">
        <f>IFERROR(('GFA and GFL by Instrument'!K104-'GFA and GFL by Instrument'!K52)/ABS('GFA and GFL by Instrument'!K52)*100,"--")</f>
        <v>8.9281754094111054</v>
      </c>
      <c r="L52" s="429">
        <f>IFERROR(('GFA and GFL by Instrument'!L104-'GFA and GFL by Instrument'!L52)/ABS('GFA and GFL by Instrument'!L52)*100,"--")</f>
        <v>3.7587602020223527</v>
      </c>
      <c r="M52" s="429">
        <f>IFERROR(('GFA and GFL by Instrument'!M104-'GFA and GFL by Instrument'!M52)/ABS('GFA and GFL by Instrument'!M52)*100,"--")</f>
        <v>-12.888969260117142</v>
      </c>
      <c r="N52" s="429">
        <f>IFERROR(('GFA and GFL by Instrument'!N104-'GFA and GFL by Instrument'!N52)/ABS('GFA and GFL by Instrument'!N52)*100,"--")</f>
        <v>20.6264144442972</v>
      </c>
      <c r="O52" s="131">
        <f>IFERROR(('GFA and GFL by Instrument'!O104-'GFA and GFL by Instrument'!O52)/ABS('GFA and GFL by Instrument'!O52)*100,0)</f>
        <v>0</v>
      </c>
      <c r="P52" s="429">
        <f>IFERROR(('GFA and GFL by Instrument'!P104-'GFA and GFL by Instrument'!P52)/ABS('GFA and GFL by Instrument'!P52)*100,"--")</f>
        <v>1.7059761594021834</v>
      </c>
      <c r="Q52" s="429">
        <f>IFERROR(('GFA and GFL by Instrument'!Q104-'GFA and GFL by Instrument'!Q52)/ABS('GFA and GFL by Instrument'!Q52)*100,"--")</f>
        <v>-6.4777638377381246</v>
      </c>
      <c r="R52" s="429">
        <f>IFERROR(('GFA and GFL by Instrument'!T104-'GFA and GFL by Instrument'!T52)/ABS('GFA and GFL by Instrument'!T52)*100,"--")</f>
        <v>-16.102788070648234</v>
      </c>
      <c r="S52" s="429">
        <f>IFERROR(('GFA and GFL by Instrument'!U104-'GFA and GFL by Instrument'!U52)/ABS('GFA and GFL by Instrument'!U52)*100,"--")</f>
        <v>1.0564489878307481</v>
      </c>
      <c r="T52" s="196"/>
      <c r="U52" s="197"/>
      <c r="V52" s="197"/>
      <c r="W52" s="197"/>
      <c r="X52" s="197"/>
      <c r="Y52" s="197"/>
      <c r="Z52" s="238"/>
      <c r="AA52" s="238"/>
      <c r="AB52" s="238"/>
      <c r="AC52" s="238"/>
      <c r="AD52" s="238"/>
      <c r="AE52" s="238"/>
      <c r="AF52" s="238"/>
      <c r="AG52" s="238"/>
      <c r="AH52" s="238"/>
      <c r="AI52" s="238"/>
      <c r="AJ52" s="238"/>
      <c r="AK52" s="238"/>
      <c r="AL52" s="238"/>
      <c r="AM52" s="238"/>
    </row>
    <row r="53" spans="1:39">
      <c r="A53" s="123"/>
      <c r="B53" s="277"/>
      <c r="C53" s="278" t="s">
        <v>82</v>
      </c>
      <c r="D53" s="429">
        <f>IFERROR(('GFA and GFL by Instrument'!D105-'GFA and GFL by Instrument'!D53)/ABS('GFA and GFL by Instrument'!D53)*100,"--")</f>
        <v>5.306984437666447</v>
      </c>
      <c r="E53" s="429">
        <f>IFERROR(('GFA and GFL by Instrument'!E105-'GFA and GFL by Instrument'!E53)/ABS('GFA and GFL by Instrument'!E53)*100,"--")</f>
        <v>-39.901415888830186</v>
      </c>
      <c r="F53" s="429">
        <f>IFERROR(('GFA and GFL by Instrument'!F105-'GFA and GFL by Instrument'!F53)/ABS('GFA and GFL by Instrument'!F53)*100,"--")</f>
        <v>1902.1340759353848</v>
      </c>
      <c r="G53" s="132">
        <f>IFERROR(('GFA and GFL by Instrument'!G105-'GFA and GFL by Instrument'!G53)/ABS('GFA and GFL by Instrument'!G53)*100,"--")</f>
        <v>2323.6701455993189</v>
      </c>
      <c r="H53" s="429">
        <f>IFERROR(('GFA and GFL by Instrument'!H105-'GFA and GFL by Instrument'!H53)/ABS('GFA and GFL by Instrument'!H53)*100,"--")</f>
        <v>16.909397270587274</v>
      </c>
      <c r="I53" s="429">
        <f>IFERROR(('GFA and GFL by Instrument'!I105-'GFA and GFL by Instrument'!I53)/ABS('GFA and GFL by Instrument'!I53)*100,"--")</f>
        <v>25.809985241668954</v>
      </c>
      <c r="J53" s="429">
        <f>IFERROR(('GFA and GFL by Instrument'!J105-'GFA and GFL by Instrument'!J53)/ABS('GFA and GFL by Instrument'!J53)*100,"--")</f>
        <v>104.568535744588</v>
      </c>
      <c r="K53" s="429">
        <f>IFERROR(('GFA and GFL by Instrument'!K105-'GFA and GFL by Instrument'!K53)/ABS('GFA and GFL by Instrument'!K53)*100,"--")</f>
        <v>93.654576944040429</v>
      </c>
      <c r="L53" s="429">
        <f>IFERROR(('GFA and GFL by Instrument'!L105-'GFA and GFL by Instrument'!L53)/ABS('GFA and GFL by Instrument'!L53)*100,"--")</f>
        <v>-1.7339578343977942</v>
      </c>
      <c r="M53" s="429">
        <f>IFERROR(('GFA and GFL by Instrument'!M105-'GFA and GFL by Instrument'!M53)/ABS('GFA and GFL by Instrument'!M53)*100,"--")</f>
        <v>13.360906500477626</v>
      </c>
      <c r="N53" s="429">
        <f>IFERROR(('GFA and GFL by Instrument'!N105-'GFA and GFL by Instrument'!N53)/ABS('GFA and GFL by Instrument'!N53)*100,"--")</f>
        <v>-29.442615019333275</v>
      </c>
      <c r="O53" s="429">
        <f>IFERROR(('GFA and GFL by Instrument'!O105-'GFA and GFL by Instrument'!O53)/ABS('GFA and GFL by Instrument'!O53)*100,"--")</f>
        <v>-68.416665290647614</v>
      </c>
      <c r="P53" s="429">
        <f>IFERROR(('GFA and GFL by Instrument'!P105-'GFA and GFL by Instrument'!P53)/ABS('GFA and GFL by Instrument'!P53)*100,"--")</f>
        <v>8.5011729047517033</v>
      </c>
      <c r="Q53" s="429">
        <f>IFERROR(('GFA and GFL by Instrument'!Q105-'GFA and GFL by Instrument'!Q53)/ABS('GFA and GFL by Instrument'!Q53)*100,"--")</f>
        <v>15.342862810542412</v>
      </c>
      <c r="R53" s="429">
        <f>IFERROR(('GFA and GFL by Instrument'!T105-'GFA and GFL by Instrument'!T53)/ABS('GFA and GFL by Instrument'!T53)*100,"--")</f>
        <v>27.585517359059462</v>
      </c>
      <c r="S53" s="429">
        <f>IFERROR(('GFA and GFL by Instrument'!U105-'GFA and GFL by Instrument'!U53)/ABS('GFA and GFL by Instrument'!U53)*100,"--")</f>
        <v>5.6424723379337216</v>
      </c>
      <c r="T53" s="196"/>
      <c r="U53" s="197"/>
      <c r="V53" s="197"/>
      <c r="W53" s="197"/>
      <c r="X53" s="197"/>
      <c r="Y53" s="197"/>
      <c r="Z53" s="238"/>
      <c r="AA53" s="238"/>
      <c r="AB53" s="238"/>
      <c r="AC53" s="238"/>
      <c r="AD53" s="238"/>
      <c r="AE53" s="238"/>
      <c r="AF53" s="238"/>
      <c r="AG53" s="238"/>
      <c r="AH53" s="238"/>
      <c r="AI53" s="238"/>
      <c r="AJ53" s="238"/>
      <c r="AK53" s="238"/>
      <c r="AL53" s="238"/>
      <c r="AM53" s="238"/>
    </row>
    <row r="54" spans="1:39">
      <c r="A54" s="123"/>
      <c r="B54" s="277"/>
      <c r="C54" s="278" t="s">
        <v>83</v>
      </c>
      <c r="D54" s="429">
        <f>IFERROR(('GFA and GFL by Instrument'!D106-'GFA and GFL by Instrument'!D54)/ABS('GFA and GFL by Instrument'!D54)*100,"--")</f>
        <v>-35.218762224923374</v>
      </c>
      <c r="E54" s="429">
        <f>IFERROR(('GFA and GFL by Instrument'!E106-'GFA and GFL by Instrument'!E54)/ABS('GFA and GFL by Instrument'!E54)*100,"--")</f>
        <v>15.105007890064959</v>
      </c>
      <c r="F54" s="429">
        <f>IFERROR(('GFA and GFL by Instrument'!F106-'GFA and GFL by Instrument'!F54)/ABS('GFA and GFL by Instrument'!F54)*100,"--")</f>
        <v>25.661016657033503</v>
      </c>
      <c r="G54" s="429">
        <f>IFERROR(('GFA and GFL by Instrument'!G106-'GFA and GFL by Instrument'!G54)/ABS('GFA and GFL by Instrument'!G54)*100,"--")</f>
        <v>-54.661018693545671</v>
      </c>
      <c r="H54" s="429">
        <f>IFERROR(('GFA and GFL by Instrument'!H106-'GFA and GFL by Instrument'!H54)/ABS('GFA and GFL by Instrument'!H54)*100,"--")</f>
        <v>4.3399383496154647</v>
      </c>
      <c r="I54" s="429">
        <f>IFERROR(('GFA and GFL by Instrument'!I106-'GFA and GFL by Instrument'!I54)/ABS('GFA and GFL by Instrument'!I54)*100,"--")</f>
        <v>-10.497820714291409</v>
      </c>
      <c r="J54" s="429">
        <f>IFERROR(('GFA and GFL by Instrument'!J106-'GFA and GFL by Instrument'!J54)/ABS('GFA and GFL by Instrument'!J54)*100,"--")</f>
        <v>10.956588458911835</v>
      </c>
      <c r="K54" s="429">
        <f>IFERROR(('GFA and GFL by Instrument'!K106-'GFA and GFL by Instrument'!K54)/ABS('GFA and GFL by Instrument'!K54)*100,"--")</f>
        <v>13.434233424693321</v>
      </c>
      <c r="L54" s="429">
        <f>IFERROR(('GFA and GFL by Instrument'!L106-'GFA and GFL by Instrument'!L54)/ABS('GFA and GFL by Instrument'!L54)*100,"--")</f>
        <v>6.1460067219800836</v>
      </c>
      <c r="M54" s="429">
        <f>IFERROR(('GFA and GFL by Instrument'!M106-'GFA and GFL by Instrument'!M54)/ABS('GFA and GFL by Instrument'!M54)*100,"--")</f>
        <v>-7.2482607347932202</v>
      </c>
      <c r="N54" s="429">
        <f>IFERROR(('GFA and GFL by Instrument'!N106-'GFA and GFL by Instrument'!N54)/ABS('GFA and GFL by Instrument'!N54)*100,"--")</f>
        <v>2.7939600875028265</v>
      </c>
      <c r="O54" s="429">
        <f>IFERROR(('GFA and GFL by Instrument'!O106-'GFA and GFL by Instrument'!O54)/ABS('GFA and GFL by Instrument'!O54)*100,"--")</f>
        <v>5.6311675347533177</v>
      </c>
      <c r="P54" s="429">
        <f>IFERROR(('GFA and GFL by Instrument'!P106-'GFA and GFL by Instrument'!P54)/ABS('GFA and GFL by Instrument'!P54)*100,"--")</f>
        <v>3.8466722046850714</v>
      </c>
      <c r="Q54" s="429">
        <f>IFERROR(('GFA and GFL by Instrument'!Q106-'GFA and GFL by Instrument'!Q54)/ABS('GFA and GFL by Instrument'!Q54)*100,"--")</f>
        <v>0.33434167534480519</v>
      </c>
      <c r="R54" s="429">
        <f>IFERROR(('GFA and GFL by Instrument'!T106-'GFA and GFL by Instrument'!T54)/ABS('GFA and GFL by Instrument'!T54)*100,"--")</f>
        <v>-20.225677489866936</v>
      </c>
      <c r="S54" s="429">
        <f>IFERROR(('GFA and GFL by Instrument'!U106-'GFA and GFL by Instrument'!U54)/ABS('GFA and GFL by Instrument'!U54)*100,"--")</f>
        <v>13.872901342344065</v>
      </c>
      <c r="T54" s="196"/>
      <c r="U54" s="197"/>
      <c r="V54" s="197"/>
      <c r="W54" s="197"/>
      <c r="X54" s="197"/>
      <c r="Y54" s="197"/>
      <c r="Z54" s="238"/>
      <c r="AA54" s="238"/>
      <c r="AB54" s="238"/>
      <c r="AC54" s="238"/>
      <c r="AD54" s="238"/>
      <c r="AE54" s="238"/>
      <c r="AF54" s="238"/>
      <c r="AG54" s="238"/>
      <c r="AH54" s="238"/>
      <c r="AI54" s="238"/>
      <c r="AJ54" s="238"/>
      <c r="AK54" s="238"/>
      <c r="AL54" s="238"/>
      <c r="AM54" s="238"/>
    </row>
    <row r="55" spans="1:39">
      <c r="A55" s="123"/>
      <c r="B55" s="277"/>
      <c r="C55" s="279" t="s">
        <v>16</v>
      </c>
      <c r="D55" s="134">
        <f>IFERROR(('GFA and GFL by Instrument'!D107-'GFA and GFL by Instrument'!D55)/ABS('GFA and GFL by Instrument'!D55)*100,"--")</f>
        <v>18.719386892476177</v>
      </c>
      <c r="E55" s="134">
        <f>IFERROR(('GFA and GFL by Instrument'!E107-'GFA and GFL by Instrument'!E55)/ABS('GFA and GFL by Instrument'!E55)*100,"--")</f>
        <v>24.00107973046606</v>
      </c>
      <c r="F55" s="134">
        <f>IFERROR(('GFA and GFL by Instrument'!F107-'GFA and GFL by Instrument'!F55)/ABS('GFA and GFL by Instrument'!F55)*100,"--")</f>
        <v>29.959002251373917</v>
      </c>
      <c r="G55" s="134">
        <f>IFERROR(('GFA and GFL by Instrument'!G107-'GFA and GFL by Instrument'!G55)/ABS('GFA and GFL by Instrument'!G55)*100,"--")</f>
        <v>34.440906224577894</v>
      </c>
      <c r="H55" s="134">
        <f>IFERROR(('GFA and GFL by Instrument'!H107-'GFA and GFL by Instrument'!H55)/ABS('GFA and GFL by Instrument'!H55)*100,"--")</f>
        <v>8.0441369854800602</v>
      </c>
      <c r="I55" s="134">
        <f>IFERROR(('GFA and GFL by Instrument'!I107-'GFA and GFL by Instrument'!I55)/ABS('GFA and GFL by Instrument'!I55)*100,"--")</f>
        <v>3.7342869444828466</v>
      </c>
      <c r="J55" s="134">
        <f>IFERROR(('GFA and GFL by Instrument'!J107-'GFA and GFL by Instrument'!J55)/ABS('GFA and GFL by Instrument'!J55)*100,"--")</f>
        <v>-1.3234917116971432</v>
      </c>
      <c r="K55" s="134">
        <f>IFERROR(('GFA and GFL by Instrument'!K107-'GFA and GFL by Instrument'!K55)/ABS('GFA and GFL by Instrument'!K55)*100,"--")</f>
        <v>7.2421918470382343</v>
      </c>
      <c r="L55" s="134">
        <f>IFERROR(('GFA and GFL by Instrument'!L107-'GFA and GFL by Instrument'!L55)/ABS('GFA and GFL by Instrument'!L55)*100,"--")</f>
        <v>10.523191569353129</v>
      </c>
      <c r="M55" s="134">
        <f>IFERROR(('GFA and GFL by Instrument'!M107-'GFA and GFL by Instrument'!M55)/ABS('GFA and GFL by Instrument'!M55)*100,"--")</f>
        <v>-0.71046012853838181</v>
      </c>
      <c r="N55" s="134">
        <f>IFERROR(('GFA and GFL by Instrument'!N107-'GFA and GFL by Instrument'!N55)/ABS('GFA and GFL by Instrument'!N55)*100,"--")</f>
        <v>13.579031562862752</v>
      </c>
      <c r="O55" s="134">
        <f>IFERROR(('GFA and GFL by Instrument'!O107-'GFA and GFL by Instrument'!O55)/ABS('GFA and GFL by Instrument'!O55)*100,"--")</f>
        <v>4.5415533635472043</v>
      </c>
      <c r="P55" s="134">
        <f>IFERROR(('GFA and GFL by Instrument'!P107-'GFA and GFL by Instrument'!P55)/ABS('GFA and GFL by Instrument'!P55)*100,"--")</f>
        <v>11.009937325107979</v>
      </c>
      <c r="Q55" s="134">
        <f>IFERROR(('GFA and GFL by Instrument'!Q107-'GFA and GFL by Instrument'!Q55)/ABS('GFA and GFL by Instrument'!Q55)*100,"--")</f>
        <v>8.1870433560890561</v>
      </c>
      <c r="R55" s="134">
        <f>IFERROR(('GFA and GFL by Instrument'!T107-'GFA and GFL by Instrument'!T55)/ABS('GFA and GFL by Instrument'!T55)*100,"--")</f>
        <v>-8.0004945567817263</v>
      </c>
      <c r="S55" s="134">
        <f>IFERROR(('GFA and GFL by Instrument'!U107-'GFA and GFL by Instrument'!U55)/ABS('GFA and GFL by Instrument'!U55)*100,"--")</f>
        <v>5.5368111081567584</v>
      </c>
      <c r="T55" s="196"/>
      <c r="U55" s="197"/>
      <c r="V55" s="197"/>
      <c r="W55" s="197"/>
      <c r="X55" s="197"/>
      <c r="Y55" s="197"/>
      <c r="Z55" s="238"/>
      <c r="AA55" s="238"/>
      <c r="AB55" s="238"/>
      <c r="AC55" s="238"/>
      <c r="AD55" s="238"/>
      <c r="AE55" s="238"/>
      <c r="AF55" s="238"/>
      <c r="AG55" s="238"/>
      <c r="AH55" s="238"/>
      <c r="AI55" s="238"/>
      <c r="AJ55" s="238"/>
      <c r="AK55" s="238"/>
      <c r="AL55" s="238"/>
      <c r="AM55" s="238"/>
    </row>
    <row r="56" spans="1:39" s="123" customFormat="1">
      <c r="C56" s="339"/>
      <c r="D56" s="215"/>
      <c r="E56" s="215"/>
      <c r="F56" s="215"/>
      <c r="G56" s="215"/>
      <c r="H56" s="215"/>
      <c r="I56" s="215"/>
      <c r="J56" s="215"/>
      <c r="K56" s="215"/>
      <c r="L56" s="215"/>
      <c r="M56" s="215"/>
      <c r="N56" s="215"/>
      <c r="O56" s="215"/>
      <c r="P56" s="340"/>
      <c r="Q56" s="340"/>
      <c r="R56" s="215"/>
      <c r="S56" s="215"/>
      <c r="U56" s="210"/>
      <c r="V56" s="210"/>
    </row>
    <row r="57" spans="1:39">
      <c r="A57" s="123"/>
      <c r="B57" s="333"/>
      <c r="C57" s="466" t="s">
        <v>15</v>
      </c>
      <c r="D57" s="466"/>
      <c r="E57" s="466"/>
      <c r="F57" s="466"/>
      <c r="G57" s="466"/>
      <c r="H57" s="466"/>
      <c r="I57" s="466"/>
      <c r="J57" s="466"/>
      <c r="K57" s="466"/>
      <c r="L57" s="466"/>
      <c r="M57" s="466"/>
      <c r="N57" s="466"/>
      <c r="O57" s="466"/>
      <c r="P57" s="466"/>
      <c r="Q57" s="466"/>
      <c r="R57" s="466"/>
      <c r="S57" s="467"/>
      <c r="U57" s="197"/>
      <c r="V57" s="197"/>
    </row>
    <row r="58" spans="1:39" ht="30" customHeight="1">
      <c r="A58" s="123"/>
      <c r="B58" s="334" t="s">
        <v>4</v>
      </c>
      <c r="C58" s="335"/>
      <c r="D58" s="551" t="s">
        <v>6</v>
      </c>
      <c r="E58" s="551"/>
      <c r="F58" s="551" t="s">
        <v>7</v>
      </c>
      <c r="G58" s="551"/>
      <c r="H58" s="551" t="s">
        <v>8</v>
      </c>
      <c r="I58" s="551"/>
      <c r="J58" s="551" t="s">
        <v>9</v>
      </c>
      <c r="K58" s="551"/>
      <c r="L58" s="551" t="s">
        <v>10</v>
      </c>
      <c r="M58" s="551"/>
      <c r="N58" s="551" t="s">
        <v>11</v>
      </c>
      <c r="O58" s="551"/>
      <c r="P58" s="525" t="s">
        <v>12</v>
      </c>
      <c r="Q58" s="526"/>
      <c r="R58" s="551" t="s">
        <v>13</v>
      </c>
      <c r="S58" s="551"/>
      <c r="U58" s="197"/>
      <c r="V58" s="197" t="s">
        <v>107</v>
      </c>
      <c r="W58" s="362">
        <f ca="1">NOW()</f>
        <v>44383.44200451389</v>
      </c>
    </row>
    <row r="59" spans="1:39">
      <c r="A59" s="123"/>
      <c r="B59" s="283" t="s">
        <v>70</v>
      </c>
      <c r="C59" s="284"/>
      <c r="D59" s="438" t="s">
        <v>74</v>
      </c>
      <c r="E59" s="438" t="s">
        <v>75</v>
      </c>
      <c r="F59" s="438" t="s">
        <v>74</v>
      </c>
      <c r="G59" s="438" t="s">
        <v>75</v>
      </c>
      <c r="H59" s="438" t="s">
        <v>74</v>
      </c>
      <c r="I59" s="438" t="s">
        <v>75</v>
      </c>
      <c r="J59" s="438" t="s">
        <v>74</v>
      </c>
      <c r="K59" s="438" t="s">
        <v>75</v>
      </c>
      <c r="L59" s="438" t="s">
        <v>74</v>
      </c>
      <c r="M59" s="438" t="s">
        <v>75</v>
      </c>
      <c r="N59" s="438" t="s">
        <v>74</v>
      </c>
      <c r="O59" s="438" t="s">
        <v>75</v>
      </c>
      <c r="P59" s="290" t="s">
        <v>74</v>
      </c>
      <c r="Q59" s="290" t="s">
        <v>75</v>
      </c>
      <c r="R59" s="438" t="s">
        <v>74</v>
      </c>
      <c r="S59" s="438" t="s">
        <v>75</v>
      </c>
      <c r="U59" s="197"/>
      <c r="V59" s="197"/>
      <c r="W59" s="125" t="s">
        <v>108</v>
      </c>
    </row>
    <row r="60" spans="1:39">
      <c r="A60" s="123"/>
      <c r="B60" s="277"/>
      <c r="C60" s="278" t="s">
        <v>76</v>
      </c>
      <c r="D60" s="131">
        <f>IFERROR(('GFA and GFL by Instrument'!D112-'GFA and GFL by Instrument'!D60)/ABS('GFA and GFL by Instrument'!D60)*100,0)</f>
        <v>0</v>
      </c>
      <c r="E60" s="131">
        <f>IFERROR(('GFA and GFL by Instrument'!E112-'GFA and GFL by Instrument'!E60)/ABS('GFA and GFL by Instrument'!E60)*100,0)</f>
        <v>0</v>
      </c>
      <c r="F60" s="429">
        <f>IFERROR(('GFA and GFL by Instrument'!F112-'GFA and GFL by Instrument'!F60)/ABS('GFA and GFL by Instrument'!F60)*100,"--")</f>
        <v>31.919400235373168</v>
      </c>
      <c r="G60" s="429">
        <f>IFERROR(('GFA and GFL by Instrument'!G112-'GFA and GFL by Instrument'!G60)/ABS('GFA and GFL by Instrument'!G60)*100,"--")</f>
        <v>-1.6585674100736649</v>
      </c>
      <c r="H60" s="131">
        <f>IFERROR(('GFA and GFL by Instrument'!H112-'GFA and GFL by Instrument'!H60)/ABS('GFA and GFL by Instrument'!H60)*100,0)</f>
        <v>0</v>
      </c>
      <c r="I60" s="131">
        <f>IFERROR(('GFA and GFL by Instrument'!I112-'GFA and GFL by Instrument'!I60)/ABS('GFA and GFL by Instrument'!I60)*100,0)</f>
        <v>0</v>
      </c>
      <c r="J60" s="131">
        <f>IFERROR(('GFA and GFL by Instrument'!J112-'GFA and GFL by Instrument'!J60)/ABS('GFA and GFL by Instrument'!J60)*100,0)</f>
        <v>0</v>
      </c>
      <c r="K60" s="131">
        <f>IFERROR(('GFA and GFL by Instrument'!K112-'GFA and GFL by Instrument'!K60)/ABS('GFA and GFL by Instrument'!K60)*100,0)</f>
        <v>0</v>
      </c>
      <c r="L60" s="131">
        <f>IFERROR(('GFA and GFL by Instrument'!L112-'GFA and GFL by Instrument'!L60)/ABS('GFA and GFL by Instrument'!L60)*100,0)</f>
        <v>0</v>
      </c>
      <c r="M60" s="131">
        <f>IFERROR(('GFA and GFL by Instrument'!M112-'GFA and GFL by Instrument'!M60)/ABS('GFA and GFL by Instrument'!M60)*100,0)</f>
        <v>0</v>
      </c>
      <c r="N60" s="131">
        <f>IFERROR(('GFA and GFL by Instrument'!N112-'GFA and GFL by Instrument'!N60)/ABS('GFA and GFL by Instrument'!N60)*100,0)</f>
        <v>0</v>
      </c>
      <c r="O60" s="131">
        <f>IFERROR(('GFA and GFL by Instrument'!O112-'GFA and GFL by Instrument'!O60)/ABS('GFA and GFL by Instrument'!O60)*100,0)</f>
        <v>0</v>
      </c>
      <c r="P60" s="429">
        <f>IFERROR(('GFA and GFL by Instrument'!P112-'GFA and GFL by Instrument'!P60)/ABS('GFA and GFL by Instrument'!P60)*100,"--")</f>
        <v>31.919400235373168</v>
      </c>
      <c r="Q60" s="429">
        <f>IFERROR(('GFA and GFL by Instrument'!Q112-'GFA and GFL by Instrument'!Q60)/ABS('GFA and GFL by Instrument'!Q60)*100,"--")</f>
        <v>-1.6585674100736649</v>
      </c>
      <c r="R60" s="429">
        <f>IFERROR(('GFA and GFL by Instrument'!T112-'GFA and GFL by Instrument'!T60)/ABS('GFA and GFL by Instrument'!T60)*100,"--")</f>
        <v>-43.373475475275178</v>
      </c>
      <c r="S60" s="429">
        <f>IFERROR(('GFA and GFL by Instrument'!U112-'GFA and GFL by Instrument'!U60)/ABS('GFA and GFL by Instrument'!U60)*100,"--")</f>
        <v>-1.5119352514553537</v>
      </c>
      <c r="T60" s="196"/>
      <c r="U60" s="197"/>
      <c r="V60" s="197"/>
      <c r="W60" s="197"/>
      <c r="X60" s="197"/>
      <c r="Y60" s="197"/>
      <c r="Z60" s="238"/>
      <c r="AA60" s="238"/>
      <c r="AB60" s="238"/>
      <c r="AC60" s="238"/>
      <c r="AD60" s="238"/>
      <c r="AE60" s="238"/>
      <c r="AF60" s="238"/>
      <c r="AG60" s="238"/>
      <c r="AH60" s="238"/>
      <c r="AI60" s="238"/>
      <c r="AJ60" s="238"/>
      <c r="AK60" s="238"/>
      <c r="AL60" s="238"/>
      <c r="AM60" s="238"/>
    </row>
    <row r="61" spans="1:39">
      <c r="A61" s="123"/>
      <c r="B61" s="277"/>
      <c r="C61" s="278" t="s">
        <v>131</v>
      </c>
      <c r="D61" s="429">
        <f>IFERROR(('GFA and GFL by Instrument'!D113-'GFA and GFL by Instrument'!D61)/ABS('GFA and GFL by Instrument'!D61)*100,"--")</f>
        <v>61.787661928290596</v>
      </c>
      <c r="E61" s="131">
        <f>IFERROR(('GFA and GFL by Instrument'!E113-'GFA and GFL by Instrument'!E61)/ABS('GFA and GFL by Instrument'!E61)*100,0)</f>
        <v>0</v>
      </c>
      <c r="F61" s="429">
        <f>IFERROR(('GFA and GFL by Instrument'!F113-'GFA and GFL by Instrument'!F61)/ABS('GFA and GFL by Instrument'!F61)*100,"--")</f>
        <v>69.956644147400254</v>
      </c>
      <c r="G61" s="429">
        <f>IFERROR(('GFA and GFL by Instrument'!G113-'GFA and GFL by Instrument'!G61)/ABS('GFA and GFL by Instrument'!G61)*100,"--")</f>
        <v>42.744660531815782</v>
      </c>
      <c r="H61" s="429">
        <f>IFERROR(('GFA and GFL by Instrument'!H113-'GFA and GFL by Instrument'!H61)/ABS('GFA and GFL by Instrument'!H61)*100,"--")</f>
        <v>33.031670826619049</v>
      </c>
      <c r="I61" s="429">
        <f>IFERROR(('GFA and GFL by Instrument'!I113-'GFA and GFL by Instrument'!I61)/ABS('GFA and GFL by Instrument'!I61)*100,"--")</f>
        <v>11.134535829437059</v>
      </c>
      <c r="J61" s="429">
        <f>IFERROR(('GFA and GFL by Instrument'!J113-'GFA and GFL by Instrument'!J61)/ABS('GFA and GFL by Instrument'!J61)*100,"--")</f>
        <v>-21.529585277931567</v>
      </c>
      <c r="K61" s="429">
        <f>IFERROR(('GFA and GFL by Instrument'!K113-'GFA and GFL by Instrument'!K61)/ABS('GFA and GFL by Instrument'!K61)*100,"--")</f>
        <v>-52.902471255624683</v>
      </c>
      <c r="L61" s="429">
        <f>IFERROR(('GFA and GFL by Instrument'!L113-'GFA and GFL by Instrument'!L61)/ABS('GFA and GFL by Instrument'!L61)*100,"--")</f>
        <v>13.660530893206566</v>
      </c>
      <c r="M61" s="131">
        <f>IFERROR(('GFA and GFL by Instrument'!M113-'GFA and GFL by Instrument'!M61)/ABS('GFA and GFL by Instrument'!M61)*100,0)</f>
        <v>0</v>
      </c>
      <c r="N61" s="429">
        <f>IFERROR(('GFA and GFL by Instrument'!N113-'GFA and GFL by Instrument'!N61)/ABS('GFA and GFL by Instrument'!N61)*100,"--")</f>
        <v>11.878432893707796</v>
      </c>
      <c r="O61" s="131">
        <f>IFERROR(('GFA and GFL by Instrument'!O113-'GFA and GFL by Instrument'!O61)/ABS('GFA and GFL by Instrument'!O61)*100,0)</f>
        <v>0</v>
      </c>
      <c r="P61" s="429">
        <f>IFERROR(('GFA and GFL by Instrument'!P113-'GFA and GFL by Instrument'!P61)/ABS('GFA and GFL by Instrument'!P61)*100,"--")</f>
        <v>19.348335207294724</v>
      </c>
      <c r="Q61" s="429">
        <f>IFERROR(('GFA and GFL by Instrument'!Q113-'GFA and GFL by Instrument'!Q61)/ABS('GFA and GFL by Instrument'!Q61)*100,"--")</f>
        <v>17.942506305848571</v>
      </c>
      <c r="R61" s="429">
        <f>IFERROR(('GFA and GFL by Instrument'!T113-'GFA and GFL by Instrument'!T61)/ABS('GFA and GFL by Instrument'!T61)*100,"--")</f>
        <v>-5.1019126593024131</v>
      </c>
      <c r="S61" s="429">
        <f>IFERROR(('GFA and GFL by Instrument'!U113-'GFA and GFL by Instrument'!U61)/ABS('GFA and GFL by Instrument'!U61)*100,"--")</f>
        <v>33.48966701517643</v>
      </c>
      <c r="T61" s="196"/>
      <c r="U61" s="197"/>
      <c r="V61" s="197"/>
      <c r="W61" s="197"/>
      <c r="X61" s="197"/>
      <c r="Y61" s="197"/>
      <c r="Z61" s="238"/>
      <c r="AA61" s="238"/>
      <c r="AB61" s="238"/>
      <c r="AC61" s="238"/>
      <c r="AD61" s="238"/>
      <c r="AE61" s="238"/>
      <c r="AF61" s="238"/>
      <c r="AG61" s="238"/>
      <c r="AH61" s="238"/>
      <c r="AI61" s="238"/>
      <c r="AJ61" s="238"/>
      <c r="AK61" s="238"/>
      <c r="AL61" s="238"/>
      <c r="AM61" s="238"/>
    </row>
    <row r="62" spans="1:39">
      <c r="A62" s="123"/>
      <c r="B62" s="277"/>
      <c r="C62" s="278" t="s">
        <v>78</v>
      </c>
      <c r="D62" s="429">
        <f>IFERROR(('GFA and GFL by Instrument'!D114-'GFA and GFL by Instrument'!D62)/ABS('GFA and GFL by Instrument'!D62)*100,"--")</f>
        <v>14.817871444335887</v>
      </c>
      <c r="E62" s="429">
        <f>IFERROR(('GFA and GFL by Instrument'!E114-'GFA and GFL by Instrument'!E62)/ABS('GFA and GFL by Instrument'!E62)*100,"--")</f>
        <v>31.545759442952516</v>
      </c>
      <c r="F62" s="429">
        <f>IFERROR(('GFA and GFL by Instrument'!F114-'GFA and GFL by Instrument'!F62)/ABS('GFA and GFL by Instrument'!F62)*100,"--")</f>
        <v>82.333117582403943</v>
      </c>
      <c r="G62" s="429">
        <f>IFERROR(('GFA and GFL by Instrument'!G114-'GFA and GFL by Instrument'!G62)/ABS('GFA and GFL by Instrument'!G62)*100,"--")</f>
        <v>871.60854009346542</v>
      </c>
      <c r="H62" s="429">
        <f>IFERROR(('GFA and GFL by Instrument'!H114-'GFA and GFL by Instrument'!H62)/ABS('GFA and GFL by Instrument'!H62)*100,"--")</f>
        <v>23.268680806320337</v>
      </c>
      <c r="I62" s="429">
        <f>IFERROR(('GFA and GFL by Instrument'!I114-'GFA and GFL by Instrument'!I62)/ABS('GFA and GFL by Instrument'!I62)*100,"--")</f>
        <v>4.3476272704579193</v>
      </c>
      <c r="J62" s="429">
        <f>IFERROR(('GFA and GFL by Instrument'!J114-'GFA and GFL by Instrument'!J62)/ABS('GFA and GFL by Instrument'!J62)*100,"--")</f>
        <v>7.308435057181133</v>
      </c>
      <c r="K62" s="429">
        <f>IFERROR(('GFA and GFL by Instrument'!K114-'GFA and GFL by Instrument'!K62)/ABS('GFA and GFL by Instrument'!K62)*100,"--")</f>
        <v>18.989907906974192</v>
      </c>
      <c r="L62" s="429">
        <f>IFERROR(('GFA and GFL by Instrument'!L114-'GFA and GFL by Instrument'!L62)/ABS('GFA and GFL by Instrument'!L62)*100,"--")</f>
        <v>33.237298586161259</v>
      </c>
      <c r="M62" s="429">
        <f>IFERROR(('GFA and GFL by Instrument'!M114-'GFA and GFL by Instrument'!M62)/ABS('GFA and GFL by Instrument'!M62)*100,"--")</f>
        <v>14.175227735219991</v>
      </c>
      <c r="N62" s="429">
        <f>IFERROR(('GFA and GFL by Instrument'!N114-'GFA and GFL by Instrument'!N62)/ABS('GFA and GFL by Instrument'!N62)*100,"--")</f>
        <v>-9.5795541120039687</v>
      </c>
      <c r="O62" s="128">
        <f>IFERROR(('GFA and GFL by Instrument'!O114-'GFA and GFL by Instrument'!O62)/ABS('GFA and GFL by Instrument'!O62)*100,"--")</f>
        <v>159.28615459313792</v>
      </c>
      <c r="P62" s="429">
        <f>IFERROR(('GFA and GFL by Instrument'!P114-'GFA and GFL by Instrument'!P62)/ABS('GFA and GFL by Instrument'!P62)*100,"--")</f>
        <v>28.551584804502433</v>
      </c>
      <c r="Q62" s="429">
        <f>IFERROR(('GFA and GFL by Instrument'!Q114-'GFA and GFL by Instrument'!Q62)/ABS('GFA and GFL by Instrument'!Q62)*100,"--")</f>
        <v>27.836679228550249</v>
      </c>
      <c r="R62" s="429">
        <f>IFERROR(('GFA and GFL by Instrument'!T114-'GFA and GFL by Instrument'!T62)/ABS('GFA and GFL by Instrument'!T62)*100,"--")</f>
        <v>21.738334771360421</v>
      </c>
      <c r="S62" s="429">
        <f>IFERROR(('GFA and GFL by Instrument'!U114-'GFA and GFL by Instrument'!U62)/ABS('GFA and GFL by Instrument'!U62)*100,"--")</f>
        <v>27.111792502093234</v>
      </c>
      <c r="T62" s="196"/>
      <c r="U62" s="197"/>
      <c r="V62" s="197"/>
      <c r="W62" s="197"/>
      <c r="X62" s="197"/>
      <c r="Y62" s="197"/>
      <c r="Z62" s="238"/>
      <c r="AA62" s="238"/>
      <c r="AB62" s="238"/>
      <c r="AC62" s="238"/>
      <c r="AD62" s="238"/>
      <c r="AE62" s="238"/>
      <c r="AF62" s="238"/>
      <c r="AG62" s="238"/>
      <c r="AH62" s="238"/>
      <c r="AI62" s="238"/>
      <c r="AJ62" s="238"/>
      <c r="AK62" s="238"/>
      <c r="AL62" s="238"/>
      <c r="AM62" s="238"/>
    </row>
    <row r="63" spans="1:39">
      <c r="A63" s="123"/>
      <c r="B63" s="277"/>
      <c r="C63" s="278" t="s">
        <v>79</v>
      </c>
      <c r="D63" s="429">
        <f>IFERROR(('GFA and GFL by Instrument'!D115-'GFA and GFL by Instrument'!D63)/ABS('GFA and GFL by Instrument'!D63)*100,"--")</f>
        <v>16.972950845778652</v>
      </c>
      <c r="E63" s="429">
        <f>IFERROR(('GFA and GFL by Instrument'!E115-'GFA and GFL by Instrument'!E63)/ABS('GFA and GFL by Instrument'!E63)*100,"--")</f>
        <v>27.899247115877778</v>
      </c>
      <c r="F63" s="429">
        <f>IFERROR(('GFA and GFL by Instrument'!F115-'GFA and GFL by Instrument'!F63)/ABS('GFA and GFL by Instrument'!F63)*100,"--")</f>
        <v>-17.658470376171394</v>
      </c>
      <c r="G63" s="420" t="str">
        <f>IF(IFERROR(('GFA and GFL by Instrument'!G115-'GFA and GFL by Instrument'!G63)/ABS('GFA and GFL by Instrument'!G63)*100,"--")&lt;0.5,".")</f>
        <v>.</v>
      </c>
      <c r="H63" s="429">
        <f>IFERROR(('GFA and GFL by Instrument'!H115-'GFA and GFL by Instrument'!H63)/ABS('GFA and GFL by Instrument'!H63)*100,"--")</f>
        <v>-1.6189105797862577</v>
      </c>
      <c r="I63" s="429">
        <f>IFERROR(('GFA and GFL by Instrument'!I115-'GFA and GFL by Instrument'!I63)/ABS('GFA and GFL by Instrument'!I63)*100,"--")</f>
        <v>-40.373709099530849</v>
      </c>
      <c r="J63" s="429">
        <f>IFERROR(('GFA and GFL by Instrument'!J115-'GFA and GFL by Instrument'!J63)/ABS('GFA and GFL by Instrument'!J63)*100,"--")</f>
        <v>4.5032906256394813</v>
      </c>
      <c r="K63" s="429">
        <f>IFERROR(('GFA and GFL by Instrument'!K115-'GFA and GFL by Instrument'!K63)/ABS('GFA and GFL by Instrument'!K63)*100,"--")</f>
        <v>-5.8495415893499239</v>
      </c>
      <c r="L63" s="429">
        <f>IFERROR(('GFA and GFL by Instrument'!L115-'GFA and GFL by Instrument'!L63)/ABS('GFA and GFL by Instrument'!L63)*100,"--")</f>
        <v>3.7997602743246066</v>
      </c>
      <c r="M63" s="429">
        <f>IFERROR(('GFA and GFL by Instrument'!M115-'GFA and GFL by Instrument'!M63)/ABS('GFA and GFL by Instrument'!M63)*100,"--")</f>
        <v>0.53548042991935907</v>
      </c>
      <c r="N63" s="429" t="str">
        <f>IFERROR(('GFA and GFL by Instrument'!N115-'GFA and GFL by Instrument'!N63)/ABS('GFA and GFL by Instrument'!N63)*100,"--")</f>
        <v>--</v>
      </c>
      <c r="O63" s="429">
        <f>IFERROR(('GFA and GFL by Instrument'!O115-'GFA and GFL by Instrument'!O63)/ABS('GFA and GFL by Instrument'!O63)*100,"--")</f>
        <v>1.964253889118174</v>
      </c>
      <c r="P63" s="429">
        <f>IFERROR(('GFA and GFL by Instrument'!P115-'GFA and GFL by Instrument'!P63)/ABS('GFA and GFL by Instrument'!P63)*100,"--")</f>
        <v>-1.6986027913240622</v>
      </c>
      <c r="Q63" s="429">
        <f>IFERROR(('GFA and GFL by Instrument'!Q115-'GFA and GFL by Instrument'!Q63)/ABS('GFA and GFL by Instrument'!Q63)*100,"--")</f>
        <v>0.5500527498579455</v>
      </c>
      <c r="R63" s="429">
        <f>IFERROR(('GFA and GFL by Instrument'!T115-'GFA and GFL by Instrument'!T63)/ABS('GFA and GFL by Instrument'!T63)*100,"--")</f>
        <v>5.8444608150906605</v>
      </c>
      <c r="S63" s="429">
        <f>IFERROR(('GFA and GFL by Instrument'!U115-'GFA and GFL by Instrument'!U63)/ABS('GFA and GFL by Instrument'!U63)*100,"--")</f>
        <v>-3.592345676770877</v>
      </c>
      <c r="T63" s="196"/>
      <c r="U63" s="197"/>
      <c r="V63" s="197"/>
      <c r="W63" s="197"/>
      <c r="X63" s="197"/>
      <c r="Y63" s="197"/>
      <c r="Z63" s="238"/>
      <c r="AA63" s="238"/>
      <c r="AB63" s="238"/>
      <c r="AC63" s="238"/>
      <c r="AD63" s="238"/>
      <c r="AE63" s="238"/>
      <c r="AF63" s="238"/>
      <c r="AG63" s="238"/>
      <c r="AH63" s="238"/>
      <c r="AI63" s="238"/>
      <c r="AJ63" s="238"/>
      <c r="AK63" s="238"/>
      <c r="AL63" s="238"/>
      <c r="AM63" s="238"/>
    </row>
    <row r="64" spans="1:39" ht="45">
      <c r="A64" s="123"/>
      <c r="B64" s="277"/>
      <c r="C64" s="278" t="s">
        <v>80</v>
      </c>
      <c r="D64" s="429">
        <f>IFERROR(('GFA and GFL by Instrument'!D116-'GFA and GFL by Instrument'!D64)/ABS('GFA and GFL by Instrument'!D64)*100,"--")</f>
        <v>-20.968375697128824</v>
      </c>
      <c r="E64" s="131">
        <f>IFERROR(('GFA and GFL by Instrument'!E116-'GFA and GFL by Instrument'!E64)/ABS('GFA and GFL by Instrument'!E64)*100,0)</f>
        <v>0</v>
      </c>
      <c r="F64" s="132" t="str">
        <f>IFERROR(('GFA and GFL by Instrument'!F116-'GFA and GFL by Instrument'!F64)/ABS('GFA and GFL by Instrument'!F64)*100,"--")</f>
        <v>--</v>
      </c>
      <c r="G64" s="131">
        <f>IFERROR(('GFA and GFL by Instrument'!G116-'GFA and GFL by Instrument'!G64)/ABS('GFA and GFL by Instrument'!G64)*100,0)</f>
        <v>0</v>
      </c>
      <c r="H64" s="429">
        <f>IFERROR(('GFA and GFL by Instrument'!H116-'GFA and GFL by Instrument'!H64)/ABS('GFA and GFL by Instrument'!H64)*100,"--")</f>
        <v>8.6414247044098111</v>
      </c>
      <c r="I64" s="131">
        <f>IFERROR(('GFA and GFL by Instrument'!I116-'GFA and GFL by Instrument'!I64)/ABS('GFA and GFL by Instrument'!I64)*100,0)</f>
        <v>0</v>
      </c>
      <c r="J64" s="429">
        <f>IFERROR(('GFA and GFL by Instrument'!J116-'GFA and GFL by Instrument'!J64)/ABS('GFA and GFL by Instrument'!J64)*100,"--")</f>
        <v>2.924628869675427</v>
      </c>
      <c r="K64" s="429">
        <f>IFERROR(('GFA and GFL by Instrument'!K116-'GFA and GFL by Instrument'!K64)/ABS('GFA and GFL by Instrument'!K64)*100,"--")</f>
        <v>10.415303118978969</v>
      </c>
      <c r="L64" s="429">
        <f>IFERROR(('GFA and GFL by Instrument'!L116-'GFA and GFL by Instrument'!L64)/ABS('GFA and GFL by Instrument'!L64)*100,"--")</f>
        <v>1.794039329939821</v>
      </c>
      <c r="M64" s="131">
        <f>IFERROR(('GFA and GFL by Instrument'!M116-'GFA and GFL by Instrument'!M64)/ABS('GFA and GFL by Instrument'!M64)*100,0)</f>
        <v>0</v>
      </c>
      <c r="N64" s="429">
        <f>IFERROR(('GFA and GFL by Instrument'!N116-'GFA and GFL by Instrument'!N64)/ABS('GFA and GFL by Instrument'!N64)*100,"--")</f>
        <v>13.413576889526594</v>
      </c>
      <c r="O64" s="131">
        <f>IFERROR(('GFA and GFL by Instrument'!O116-'GFA and GFL by Instrument'!O64)/ABS('GFA and GFL by Instrument'!O64)*100,0)</f>
        <v>0</v>
      </c>
      <c r="P64" s="429">
        <f>IFERROR(('GFA and GFL by Instrument'!P116-'GFA and GFL by Instrument'!P64)/ABS('GFA and GFL by Instrument'!P64)*100,"--")</f>
        <v>10.656307650784214</v>
      </c>
      <c r="Q64" s="429">
        <f>IFERROR(('GFA and GFL by Instrument'!Q116-'GFA and GFL by Instrument'!Q64)/ABS('GFA and GFL by Instrument'!Q64)*100,"--")</f>
        <v>10.415303118978969</v>
      </c>
      <c r="R64" s="429">
        <f>IFERROR(('GFA and GFL by Instrument'!T116-'GFA and GFL by Instrument'!T64)/ABS('GFA and GFL by Instrument'!T64)*100,"--")</f>
        <v>11.398631696588074</v>
      </c>
      <c r="S64" s="429">
        <f>IFERROR(('GFA and GFL by Instrument'!U116-'GFA and GFL by Instrument'!U64)/ABS('GFA and GFL by Instrument'!U64)*100,"--")</f>
        <v>20.641261923828136</v>
      </c>
      <c r="T64" s="196"/>
      <c r="U64" s="197"/>
      <c r="V64" s="197"/>
      <c r="W64" s="197"/>
      <c r="X64" s="197"/>
      <c r="Y64" s="197"/>
      <c r="Z64" s="238"/>
      <c r="AA64" s="238"/>
      <c r="AB64" s="238"/>
      <c r="AC64" s="238"/>
      <c r="AD64" s="238"/>
      <c r="AE64" s="238"/>
      <c r="AF64" s="238"/>
      <c r="AG64" s="238"/>
      <c r="AH64" s="238"/>
      <c r="AI64" s="238"/>
      <c r="AJ64" s="238"/>
      <c r="AK64" s="238"/>
      <c r="AL64" s="238"/>
      <c r="AM64" s="238"/>
    </row>
    <row r="65" spans="1:39" ht="30">
      <c r="A65" s="123"/>
      <c r="B65" s="277"/>
      <c r="C65" s="278" t="s">
        <v>81</v>
      </c>
      <c r="D65" s="132">
        <f>IFERROR(('GFA and GFL by Instrument'!D117-'GFA and GFL by Instrument'!D65)/ABS('GFA and GFL by Instrument'!D65)*100,"--")</f>
        <v>0</v>
      </c>
      <c r="E65" s="429" t="str">
        <f>IFERROR(('GFA and GFL by Instrument'!E117-'GFA and GFL by Instrument'!E65)/ABS('GFA and GFL by Instrument'!E65)*100,"--")</f>
        <v>--</v>
      </c>
      <c r="F65" s="429">
        <f>IFERROR(('GFA and GFL by Instrument'!F117-'GFA and GFL by Instrument'!F65)/ABS('GFA and GFL by Instrument'!F65)*100,"--")</f>
        <v>3.5861887646854789</v>
      </c>
      <c r="G65" s="132">
        <f>IFERROR(('GFA and GFL by Instrument'!G117-'GFA and GFL by Instrument'!G65)/ABS('GFA and GFL by Instrument'!G65)*100,"--")</f>
        <v>0</v>
      </c>
      <c r="H65" s="429">
        <f>IFERROR(('GFA and GFL by Instrument'!H117-'GFA and GFL by Instrument'!H65)/ABS('GFA and GFL by Instrument'!H65)*100,"--")</f>
        <v>-11.005096412362752</v>
      </c>
      <c r="I65" s="429">
        <f>IFERROR(('GFA and GFL by Instrument'!I117-'GFA and GFL by Instrument'!I65)/ABS('GFA and GFL by Instrument'!I65)*100,"--")</f>
        <v>-10.870839555196921</v>
      </c>
      <c r="J65" s="429">
        <f>IFERROR(('GFA and GFL by Instrument'!J117-'GFA and GFL by Instrument'!J65)/ABS('GFA and GFL by Instrument'!J65)*100,"--")</f>
        <v>7.8908482975020746</v>
      </c>
      <c r="K65" s="429">
        <f>IFERROR(('GFA and GFL by Instrument'!K117-'GFA and GFL by Instrument'!K65)/ABS('GFA and GFL by Instrument'!K65)*100,"--")</f>
        <v>10.210289654288948</v>
      </c>
      <c r="L65" s="429">
        <f>IFERROR(('GFA and GFL by Instrument'!L117-'GFA and GFL by Instrument'!L65)/ABS('GFA and GFL by Instrument'!L65)*100,"--")</f>
        <v>4.1522442883750283</v>
      </c>
      <c r="M65" s="429">
        <f>IFERROR(('GFA and GFL by Instrument'!M117-'GFA and GFL by Instrument'!M65)/ABS('GFA and GFL by Instrument'!M65)*100,"--")</f>
        <v>1.7182327079332902</v>
      </c>
      <c r="N65" s="429">
        <f>IFERROR(('GFA and GFL by Instrument'!N117-'GFA and GFL by Instrument'!N65)/ABS('GFA and GFL by Instrument'!N65)*100,"--")</f>
        <v>18.629404686494507</v>
      </c>
      <c r="O65" s="131">
        <f>IFERROR(('GFA and GFL by Instrument'!O117-'GFA and GFL by Instrument'!O65)/ABS('GFA and GFL by Instrument'!O65)*100,0)</f>
        <v>0</v>
      </c>
      <c r="P65" s="429">
        <f>IFERROR(('GFA and GFL by Instrument'!P117-'GFA and GFL by Instrument'!P65)/ABS('GFA and GFL by Instrument'!P65)*100,"--")</f>
        <v>9.5456807376177277</v>
      </c>
      <c r="Q65" s="429">
        <f>IFERROR(('GFA and GFL by Instrument'!Q117-'GFA and GFL by Instrument'!Q65)/ABS('GFA and GFL by Instrument'!Q65)*100,"--")</f>
        <v>3.4994881532493465</v>
      </c>
      <c r="R65" s="429">
        <f>IFERROR(('GFA and GFL by Instrument'!T117-'GFA and GFL by Instrument'!T65)/ABS('GFA and GFL by Instrument'!T65)*100,"--")</f>
        <v>-5.1096273230302254</v>
      </c>
      <c r="S65" s="429">
        <f>IFERROR(('GFA and GFL by Instrument'!U117-'GFA and GFL by Instrument'!U65)/ABS('GFA and GFL by Instrument'!U65)*100,"--")</f>
        <v>2.9913916655977215</v>
      </c>
      <c r="T65" s="196"/>
      <c r="U65" s="197"/>
      <c r="V65" s="197"/>
      <c r="W65" s="197"/>
      <c r="X65" s="197"/>
      <c r="Y65" s="197"/>
      <c r="Z65" s="238"/>
      <c r="AA65" s="238"/>
      <c r="AB65" s="238"/>
      <c r="AC65" s="238"/>
      <c r="AD65" s="238"/>
      <c r="AE65" s="238"/>
      <c r="AF65" s="238"/>
      <c r="AG65" s="238"/>
      <c r="AH65" s="238"/>
      <c r="AI65" s="238"/>
      <c r="AJ65" s="238"/>
      <c r="AK65" s="238"/>
      <c r="AL65" s="238"/>
      <c r="AM65" s="238"/>
    </row>
    <row r="66" spans="1:39">
      <c r="A66" s="123"/>
      <c r="B66" s="277"/>
      <c r="C66" s="278" t="s">
        <v>82</v>
      </c>
      <c r="D66" s="429">
        <f>IFERROR(('GFA and GFL by Instrument'!D118-'GFA and GFL by Instrument'!D66)/ABS('GFA and GFL by Instrument'!D66)*100,"--")</f>
        <v>6.7226842732887357</v>
      </c>
      <c r="E66" s="429">
        <f>IFERROR(('GFA and GFL by Instrument'!E118-'GFA and GFL by Instrument'!E66)/ABS('GFA and GFL by Instrument'!E66)*100,"--")</f>
        <v>-28.364188337241629</v>
      </c>
      <c r="F66" s="429">
        <f>IFERROR(('GFA and GFL by Instrument'!F118-'GFA and GFL by Instrument'!F66)/ABS('GFA and GFL by Instrument'!F66)*100,"--")</f>
        <v>-99.986517719474662</v>
      </c>
      <c r="G66" s="429">
        <f>IFERROR(('GFA and GFL by Instrument'!G118-'GFA and GFL by Instrument'!G66)/ABS('GFA and GFL by Instrument'!G66)*100,"--")</f>
        <v>-100</v>
      </c>
      <c r="H66" s="429">
        <f>IFERROR(('GFA and GFL by Instrument'!H118-'GFA and GFL by Instrument'!H66)/ABS('GFA and GFL by Instrument'!H66)*100,"--")</f>
        <v>23.77359796715449</v>
      </c>
      <c r="I66" s="429">
        <f>IFERROR(('GFA and GFL by Instrument'!I118-'GFA and GFL by Instrument'!I66)/ABS('GFA and GFL by Instrument'!I66)*100,"--")</f>
        <v>26.436859127395184</v>
      </c>
      <c r="J66" s="429">
        <f>IFERROR(('GFA and GFL by Instrument'!J118-'GFA and GFL by Instrument'!J66)/ABS('GFA and GFL by Instrument'!J66)*100,"--")</f>
        <v>87.652991807633839</v>
      </c>
      <c r="K66" s="429">
        <f>IFERROR(('GFA and GFL by Instrument'!K118-'GFA and GFL by Instrument'!K66)/ABS('GFA and GFL by Instrument'!K66)*100,"--")</f>
        <v>106.37855419250293</v>
      </c>
      <c r="L66" s="429">
        <f>IFERROR(('GFA and GFL by Instrument'!L118-'GFA and GFL by Instrument'!L66)/ABS('GFA and GFL by Instrument'!L66)*100,"--")</f>
        <v>100.0234057056953</v>
      </c>
      <c r="M66" s="429">
        <f>IFERROR(('GFA and GFL by Instrument'!M118-'GFA and GFL by Instrument'!M66)/ABS('GFA and GFL by Instrument'!M66)*100,"--")</f>
        <v>122.52635929817058</v>
      </c>
      <c r="N66" s="429">
        <f>IFERROR(('GFA and GFL by Instrument'!N118-'GFA and GFL by Instrument'!N66)/ABS('GFA and GFL by Instrument'!N66)*100,"--")</f>
        <v>-23.015357203042488</v>
      </c>
      <c r="O66" s="429">
        <f>IFERROR(('GFA and GFL by Instrument'!O118-'GFA and GFL by Instrument'!O66)/ABS('GFA and GFL by Instrument'!O66)*100,"--")</f>
        <v>-39.431794675786001</v>
      </c>
      <c r="P66" s="429">
        <f>IFERROR(('GFA and GFL by Instrument'!P118-'GFA and GFL by Instrument'!P66)/ABS('GFA and GFL by Instrument'!P66)*100,"--")</f>
        <v>33.271265333019123</v>
      </c>
      <c r="Q66" s="429">
        <f>IFERROR(('GFA and GFL by Instrument'!Q118-'GFA and GFL by Instrument'!Q66)/ABS('GFA and GFL by Instrument'!Q66)*100,"--")</f>
        <v>41.767027111563628</v>
      </c>
      <c r="R66" s="429">
        <f>IFERROR(('GFA and GFL by Instrument'!T118-'GFA and GFL by Instrument'!T66)/ABS('GFA and GFL by Instrument'!T66)*100,"--")</f>
        <v>129.3075968966053</v>
      </c>
      <c r="S66" s="429">
        <f>IFERROR(('GFA and GFL by Instrument'!U118-'GFA and GFL by Instrument'!U66)/ABS('GFA and GFL by Instrument'!U66)*100,"--")</f>
        <v>98.193665001103994</v>
      </c>
      <c r="T66" s="196"/>
      <c r="U66" s="197"/>
      <c r="V66" s="197"/>
      <c r="W66" s="197"/>
      <c r="X66" s="197"/>
      <c r="Y66" s="197"/>
      <c r="Z66" s="238"/>
      <c r="AA66" s="238"/>
      <c r="AB66" s="238"/>
      <c r="AC66" s="238"/>
      <c r="AD66" s="238"/>
      <c r="AE66" s="238"/>
      <c r="AF66" s="238"/>
      <c r="AG66" s="238"/>
      <c r="AH66" s="238"/>
      <c r="AI66" s="238"/>
      <c r="AJ66" s="238"/>
      <c r="AK66" s="238"/>
      <c r="AL66" s="238"/>
      <c r="AM66" s="238"/>
    </row>
    <row r="67" spans="1:39">
      <c r="A67" s="123"/>
      <c r="B67" s="277"/>
      <c r="C67" s="278" t="s">
        <v>83</v>
      </c>
      <c r="D67" s="429">
        <f>IFERROR(('GFA and GFL by Instrument'!D119-'GFA and GFL by Instrument'!D67)/ABS('GFA and GFL by Instrument'!D67)*100,"--")</f>
        <v>-36.86287519110855</v>
      </c>
      <c r="E67" s="429">
        <f>IFERROR(('GFA and GFL by Instrument'!E119-'GFA and GFL by Instrument'!E67)/ABS('GFA and GFL by Instrument'!E67)*100,"--")</f>
        <v>-2.0125866476517524</v>
      </c>
      <c r="F67" s="429">
        <f>IFERROR(('GFA and GFL by Instrument'!F119-'GFA and GFL by Instrument'!F67)/ABS('GFA and GFL by Instrument'!F67)*100,"--")</f>
        <v>-2.1012344258311821</v>
      </c>
      <c r="G67" s="429">
        <f>IFERROR(('GFA and GFL by Instrument'!G119-'GFA and GFL by Instrument'!G67)/ABS('GFA and GFL by Instrument'!G67)*100,"--")</f>
        <v>-56.797152318437583</v>
      </c>
      <c r="H67" s="429">
        <f>IFERROR(('GFA and GFL by Instrument'!H119-'GFA and GFL by Instrument'!H67)/ABS('GFA and GFL by Instrument'!H67)*100,"--")</f>
        <v>5.4575486411141316</v>
      </c>
      <c r="I67" s="429">
        <f>IFERROR(('GFA and GFL by Instrument'!I119-'GFA and GFL by Instrument'!I67)/ABS('GFA and GFL by Instrument'!I67)*100,"--")</f>
        <v>-6.7360424088953419</v>
      </c>
      <c r="J67" s="429">
        <f>IFERROR(('GFA and GFL by Instrument'!J119-'GFA and GFL by Instrument'!J67)/ABS('GFA and GFL by Instrument'!J67)*100,"--")</f>
        <v>15.263480079079786</v>
      </c>
      <c r="K67" s="429">
        <f>IFERROR(('GFA and GFL by Instrument'!K119-'GFA and GFL by Instrument'!K67)/ABS('GFA and GFL by Instrument'!K67)*100,"--")</f>
        <v>-1.1342092584801167</v>
      </c>
      <c r="L67" s="429">
        <f>IFERROR(('GFA and GFL by Instrument'!L119-'GFA and GFL by Instrument'!L67)/ABS('GFA and GFL by Instrument'!L67)*100,"--")</f>
        <v>9.3218755380121685</v>
      </c>
      <c r="M67" s="429">
        <f>IFERROR(('GFA and GFL by Instrument'!M119-'GFA and GFL by Instrument'!M67)/ABS('GFA and GFL by Instrument'!M67)*100,"--")</f>
        <v>-26.360615779829043</v>
      </c>
      <c r="N67" s="429">
        <f>IFERROR(('GFA and GFL by Instrument'!N119-'GFA and GFL by Instrument'!N67)/ABS('GFA and GFL by Instrument'!N67)*100,"--")</f>
        <v>-3.2355293573329309</v>
      </c>
      <c r="O67" s="429">
        <f>IFERROR(('GFA and GFL by Instrument'!O119-'GFA and GFL by Instrument'!O67)/ABS('GFA and GFL by Instrument'!O67)*100,"--")</f>
        <v>9.8957093808383796</v>
      </c>
      <c r="P67" s="429">
        <f>IFERROR(('GFA and GFL by Instrument'!P119-'GFA and GFL by Instrument'!P67)/ABS('GFA and GFL by Instrument'!P67)*100,"--")</f>
        <v>1.9073281971166915</v>
      </c>
      <c r="Q67" s="429">
        <f>IFERROR(('GFA and GFL by Instrument'!Q119-'GFA and GFL by Instrument'!Q67)/ABS('GFA and GFL by Instrument'!Q67)*100,"--")</f>
        <v>-1.8986908407322656</v>
      </c>
      <c r="R67" s="429">
        <f>IFERROR(('GFA and GFL by Instrument'!T119-'GFA and GFL by Instrument'!T67)/ABS('GFA and GFL by Instrument'!T67)*100,"--")</f>
        <v>-21.996454061148839</v>
      </c>
      <c r="S67" s="429">
        <f>IFERROR(('GFA and GFL by Instrument'!U119-'GFA and GFL by Instrument'!U67)/ABS('GFA and GFL by Instrument'!U67)*100,"--")</f>
        <v>18.469972321062102</v>
      </c>
      <c r="T67" s="196"/>
      <c r="U67" s="197"/>
      <c r="V67" s="197"/>
      <c r="W67" s="197"/>
      <c r="X67" s="197"/>
      <c r="Y67" s="197"/>
      <c r="Z67" s="238"/>
      <c r="AA67" s="238"/>
      <c r="AB67" s="238"/>
      <c r="AC67" s="238"/>
      <c r="AD67" s="238"/>
      <c r="AE67" s="238"/>
      <c r="AF67" s="238"/>
      <c r="AG67" s="238"/>
      <c r="AH67" s="238"/>
      <c r="AI67" s="238"/>
      <c r="AJ67" s="238"/>
      <c r="AK67" s="238"/>
      <c r="AL67" s="238"/>
      <c r="AM67" s="238"/>
    </row>
    <row r="68" spans="1:39">
      <c r="A68" s="123"/>
      <c r="B68" s="277"/>
      <c r="C68" s="279" t="s">
        <v>16</v>
      </c>
      <c r="D68" s="134">
        <f>IFERROR(('GFA and GFL by Instrument'!D120-'GFA and GFL by Instrument'!D68)/ABS('GFA and GFL by Instrument'!D68)*100,"--")</f>
        <v>30.325419311756395</v>
      </c>
      <c r="E68" s="134">
        <f>IFERROR(('GFA and GFL by Instrument'!E120-'GFA and GFL by Instrument'!E68)/ABS('GFA and GFL by Instrument'!E68)*100,"--")</f>
        <v>30.815361852013851</v>
      </c>
      <c r="F68" s="134">
        <f>IFERROR(('GFA and GFL by Instrument'!F120-'GFA and GFL by Instrument'!F68)/ABS('GFA and GFL by Instrument'!F68)*100,"--")</f>
        <v>39.492340799366957</v>
      </c>
      <c r="G68" s="134">
        <f>IFERROR(('GFA and GFL by Instrument'!G120-'GFA and GFL by Instrument'!G68)/ABS('GFA and GFL by Instrument'!G68)*100,"--")</f>
        <v>42.760640583750579</v>
      </c>
      <c r="H68" s="134">
        <f>IFERROR(('GFA and GFL by Instrument'!H120-'GFA and GFL by Instrument'!H68)/ABS('GFA and GFL by Instrument'!H68)*100,"--")</f>
        <v>9.389668253763805</v>
      </c>
      <c r="I68" s="134">
        <f>IFERROR(('GFA and GFL by Instrument'!I120-'GFA and GFL by Instrument'!I68)/ABS('GFA and GFL by Instrument'!I68)*100,"--")</f>
        <v>6.3729280005422666</v>
      </c>
      <c r="J68" s="134">
        <f>IFERROR(('GFA and GFL by Instrument'!J120-'GFA and GFL by Instrument'!J68)/ABS('GFA and GFL by Instrument'!J68)*100,"--")</f>
        <v>4.0261141652777779</v>
      </c>
      <c r="K68" s="134">
        <f>IFERROR(('GFA and GFL by Instrument'!K120-'GFA and GFL by Instrument'!K68)/ABS('GFA and GFL by Instrument'!K68)*100,"--")</f>
        <v>7.5069307421834957</v>
      </c>
      <c r="L68" s="134">
        <f>IFERROR(('GFA and GFL by Instrument'!L120-'GFA and GFL by Instrument'!L68)/ABS('GFA and GFL by Instrument'!L68)*100,"--")</f>
        <v>10.622476916473621</v>
      </c>
      <c r="M68" s="134">
        <f>IFERROR(('GFA and GFL by Instrument'!M120-'GFA and GFL by Instrument'!M68)/ABS('GFA and GFL by Instrument'!M68)*100,"--")</f>
        <v>1.9462423379596496</v>
      </c>
      <c r="N68" s="134">
        <f>IFERROR(('GFA and GFL by Instrument'!N120-'GFA and GFL by Instrument'!N68)/ABS('GFA and GFL by Instrument'!N68)*100,"--")</f>
        <v>11.408225656130226</v>
      </c>
      <c r="O68" s="134">
        <f>IFERROR(('GFA and GFL by Instrument'!O120-'GFA and GFL by Instrument'!O68)/ABS('GFA and GFL by Instrument'!O68)*100,"--")</f>
        <v>3.1038494797925194</v>
      </c>
      <c r="P68" s="134">
        <f>IFERROR(('GFA and GFL by Instrument'!P120-'GFA and GFL by Instrument'!P68)/ABS('GFA and GFL by Instrument'!P68)*100,"--")</f>
        <v>13.225563228471692</v>
      </c>
      <c r="Q68" s="134">
        <f>IFERROR(('GFA and GFL by Instrument'!Q120-'GFA and GFL by Instrument'!Q68)/ABS('GFA and GFL by Instrument'!Q68)*100,"--")</f>
        <v>11.073321323818167</v>
      </c>
      <c r="R68" s="134">
        <f>IFERROR(('GFA and GFL by Instrument'!T120-'GFA and GFL by Instrument'!T68)/ABS('GFA and GFL by Instrument'!T68)*100,"--")</f>
        <v>1.0060891317628173</v>
      </c>
      <c r="S68" s="134">
        <f>IFERROR(('GFA and GFL by Instrument'!U120-'GFA and GFL by Instrument'!U68)/ABS('GFA and GFL by Instrument'!U68)*100,"--")</f>
        <v>12.059696711347328</v>
      </c>
      <c r="T68" s="196"/>
      <c r="U68" s="197"/>
      <c r="V68" s="197"/>
      <c r="W68" s="197"/>
      <c r="X68" s="197"/>
      <c r="Y68" s="197"/>
      <c r="Z68" s="238"/>
      <c r="AA68" s="238"/>
      <c r="AB68" s="238"/>
      <c r="AC68" s="238"/>
      <c r="AD68" s="238"/>
      <c r="AE68" s="238"/>
      <c r="AF68" s="238"/>
      <c r="AG68" s="238"/>
      <c r="AH68" s="238"/>
      <c r="AI68" s="238"/>
      <c r="AJ68" s="238"/>
      <c r="AK68" s="238"/>
      <c r="AL68" s="238"/>
      <c r="AM68" s="238"/>
    </row>
    <row r="69" spans="1:39" ht="6" customHeight="1">
      <c r="A69" s="123"/>
      <c r="B69" s="123"/>
      <c r="C69" s="339"/>
      <c r="D69" s="215"/>
      <c r="E69" s="215"/>
      <c r="F69" s="215"/>
      <c r="G69" s="215"/>
      <c r="H69" s="215"/>
      <c r="I69" s="215"/>
      <c r="J69" s="215"/>
      <c r="K69" s="215"/>
      <c r="L69" s="215"/>
      <c r="M69" s="215"/>
      <c r="N69" s="215"/>
      <c r="O69" s="215"/>
      <c r="P69" s="340"/>
      <c r="Q69" s="340"/>
      <c r="R69" s="215"/>
      <c r="S69" s="215"/>
      <c r="T69" s="196"/>
      <c r="U69" s="197"/>
      <c r="V69" s="197"/>
      <c r="W69" s="197"/>
      <c r="X69" s="197"/>
      <c r="Y69" s="197"/>
      <c r="Z69" s="238"/>
      <c r="AA69" s="238"/>
      <c r="AB69" s="238"/>
      <c r="AC69" s="238"/>
      <c r="AD69" s="238"/>
      <c r="AE69" s="238"/>
      <c r="AF69" s="238"/>
      <c r="AG69" s="238"/>
      <c r="AH69" s="238"/>
      <c r="AI69" s="238"/>
      <c r="AJ69" s="238"/>
      <c r="AK69" s="238"/>
      <c r="AL69" s="238"/>
      <c r="AM69" s="238"/>
    </row>
    <row r="70" spans="1:39" s="177" customFormat="1" ht="15" customHeight="1">
      <c r="B70" s="178" t="s">
        <v>25</v>
      </c>
      <c r="C70" s="179" t="s">
        <v>26</v>
      </c>
      <c r="D70" s="177" t="s">
        <v>27</v>
      </c>
      <c r="H70" s="177" t="s">
        <v>28</v>
      </c>
      <c r="L70" s="177" t="s">
        <v>29</v>
      </c>
    </row>
    <row r="71" spans="1:39" s="177" customFormat="1" ht="15" customHeight="1">
      <c r="B71" s="178" t="s">
        <v>30</v>
      </c>
      <c r="C71" s="179" t="s">
        <v>122</v>
      </c>
      <c r="D71" s="177" t="s">
        <v>32</v>
      </c>
      <c r="H71" s="177" t="s">
        <v>33</v>
      </c>
      <c r="L71" s="177" t="s">
        <v>34</v>
      </c>
    </row>
    <row r="72" spans="1:39" s="177" customFormat="1" ht="15" customHeight="1">
      <c r="B72" s="180" t="s">
        <v>35</v>
      </c>
      <c r="C72" s="179" t="s">
        <v>36</v>
      </c>
      <c r="D72" s="177" t="s">
        <v>37</v>
      </c>
      <c r="H72" s="177" t="s">
        <v>38</v>
      </c>
    </row>
    <row r="73" spans="1:39" s="177" customFormat="1" ht="15" customHeight="1">
      <c r="B73" s="296"/>
      <c r="C73" s="179" t="s">
        <v>39</v>
      </c>
    </row>
    <row r="74" spans="1:39" s="177" customFormat="1" ht="15" customHeight="1">
      <c r="B74" s="182" t="s">
        <v>40</v>
      </c>
      <c r="C74" s="179" t="s">
        <v>41</v>
      </c>
    </row>
    <row r="75" spans="1:39" s="177" customFormat="1" ht="15" customHeight="1">
      <c r="B75" s="180" t="s">
        <v>42</v>
      </c>
      <c r="C75" s="179" t="s">
        <v>43</v>
      </c>
    </row>
    <row r="76" spans="1:39" s="177" customFormat="1" ht="15" customHeight="1">
      <c r="B76" s="423" t="s">
        <v>44</v>
      </c>
      <c r="C76" s="423"/>
      <c r="D76" s="423"/>
      <c r="E76" s="423"/>
      <c r="F76" s="423"/>
      <c r="G76" s="423"/>
      <c r="H76" s="423"/>
      <c r="I76" s="423"/>
      <c r="J76" s="423"/>
      <c r="K76" s="423"/>
      <c r="L76" s="423"/>
      <c r="M76" s="423"/>
      <c r="N76" s="423"/>
      <c r="O76" s="423"/>
      <c r="Q76" s="423"/>
      <c r="R76" s="423"/>
      <c r="S76" s="423"/>
    </row>
    <row r="77" spans="1:39" s="177" customFormat="1" ht="27.95" customHeight="1">
      <c r="B77" s="556" t="s">
        <v>133</v>
      </c>
      <c r="C77" s="556"/>
      <c r="D77" s="556"/>
      <c r="E77" s="556"/>
      <c r="F77" s="556"/>
      <c r="G77" s="556"/>
      <c r="H77" s="556"/>
      <c r="I77" s="556"/>
      <c r="J77" s="556"/>
      <c r="K77" s="556"/>
      <c r="L77" s="556"/>
      <c r="M77" s="556"/>
      <c r="N77" s="556"/>
      <c r="O77" s="556"/>
      <c r="P77" s="556"/>
      <c r="Q77" s="556"/>
      <c r="R77" s="556"/>
      <c r="S77" s="556"/>
    </row>
    <row r="78" spans="1:39" s="123" customFormat="1" ht="11.25" customHeight="1">
      <c r="B78" s="341"/>
    </row>
  </sheetData>
  <mergeCells count="46">
    <mergeCell ref="C5:S5"/>
    <mergeCell ref="D6:E6"/>
    <mergeCell ref="F6:G6"/>
    <mergeCell ref="H6:I6"/>
    <mergeCell ref="J6:K6"/>
    <mergeCell ref="L6:M6"/>
    <mergeCell ref="N6:O6"/>
    <mergeCell ref="P6:Q6"/>
    <mergeCell ref="R6:S6"/>
    <mergeCell ref="N58:O58"/>
    <mergeCell ref="P58:Q58"/>
    <mergeCell ref="R58:S58"/>
    <mergeCell ref="C18:S18"/>
    <mergeCell ref="D19:E19"/>
    <mergeCell ref="F19:G19"/>
    <mergeCell ref="H19:I19"/>
    <mergeCell ref="J19:K19"/>
    <mergeCell ref="L19:M19"/>
    <mergeCell ref="N19:O19"/>
    <mergeCell ref="P19:Q19"/>
    <mergeCell ref="R19:S19"/>
    <mergeCell ref="C31:S31"/>
    <mergeCell ref="D32:E32"/>
    <mergeCell ref="F32:G32"/>
    <mergeCell ref="H32:I32"/>
    <mergeCell ref="J32:K32"/>
    <mergeCell ref="L32:M32"/>
    <mergeCell ref="N32:O32"/>
    <mergeCell ref="P32:Q32"/>
    <mergeCell ref="R32:S32"/>
    <mergeCell ref="B77:S77"/>
    <mergeCell ref="C44:S44"/>
    <mergeCell ref="D45:E45"/>
    <mergeCell ref="F45:G45"/>
    <mergeCell ref="H45:I45"/>
    <mergeCell ref="J45:K45"/>
    <mergeCell ref="L45:M45"/>
    <mergeCell ref="N45:O45"/>
    <mergeCell ref="P45:Q45"/>
    <mergeCell ref="R45:S45"/>
    <mergeCell ref="C57:S57"/>
    <mergeCell ref="D58:E58"/>
    <mergeCell ref="F58:G58"/>
    <mergeCell ref="H58:I58"/>
    <mergeCell ref="J58:K58"/>
    <mergeCell ref="L58:M58"/>
  </mergeCells>
  <conditionalFormatting sqref="D30:S30 D69:S69 D17:S17 D43:S43">
    <cfRule type="cellIs" dxfId="520" priority="85" operator="equal">
      <formula>0</formula>
    </cfRule>
    <cfRule type="cellIs" dxfId="519" priority="86" operator="between">
      <formula>0.00000000000000001</formula>
      <formula>0.4999999999999</formula>
    </cfRule>
  </conditionalFormatting>
  <conditionalFormatting sqref="D47:E47 H47:O47 E48 M48 O48 E51 G51 I51 M51 O51:O52">
    <cfRule type="cellIs" dxfId="518" priority="59" operator="equal">
      <formula>0</formula>
    </cfRule>
  </conditionalFormatting>
  <conditionalFormatting sqref="D8:E8">
    <cfRule type="cellIs" dxfId="517" priority="56" operator="equal">
      <formula>0</formula>
    </cfRule>
  </conditionalFormatting>
  <conditionalFormatting sqref="E12">
    <cfRule type="cellIs" dxfId="516" priority="53" operator="equal">
      <formula>0</formula>
    </cfRule>
  </conditionalFormatting>
  <conditionalFormatting sqref="G12">
    <cfRule type="cellIs" dxfId="515" priority="52" operator="equal">
      <formula>0</formula>
    </cfRule>
  </conditionalFormatting>
  <conditionalFormatting sqref="H8:I8">
    <cfRule type="cellIs" dxfId="514" priority="51" operator="equal">
      <formula>0</formula>
    </cfRule>
  </conditionalFormatting>
  <conditionalFormatting sqref="I12">
    <cfRule type="cellIs" dxfId="513" priority="50" operator="equal">
      <formula>0</formula>
    </cfRule>
  </conditionalFormatting>
  <conditionalFormatting sqref="J8:O8">
    <cfRule type="cellIs" dxfId="512" priority="49" operator="equal">
      <formula>0</formula>
    </cfRule>
  </conditionalFormatting>
  <conditionalFormatting sqref="M12">
    <cfRule type="cellIs" dxfId="511" priority="48" operator="equal">
      <formula>0</formula>
    </cfRule>
  </conditionalFormatting>
  <conditionalFormatting sqref="O12">
    <cfRule type="cellIs" dxfId="510" priority="47" operator="equal">
      <formula>0</formula>
    </cfRule>
  </conditionalFormatting>
  <conditionalFormatting sqref="D8:S16 D21:S29 D34:S42">
    <cfRule type="cellIs" dxfId="509" priority="46" operator="between">
      <formula>0.00000000001</formula>
      <formula>0.049999999999</formula>
    </cfRule>
  </conditionalFormatting>
  <conditionalFormatting sqref="E9">
    <cfRule type="cellIs" dxfId="508" priority="45" operator="equal">
      <formula>0</formula>
    </cfRule>
  </conditionalFormatting>
  <conditionalFormatting sqref="G12">
    <cfRule type="cellIs" dxfId="507" priority="44" operator="equal">
      <formula>0</formula>
    </cfRule>
  </conditionalFormatting>
  <conditionalFormatting sqref="H8:O8">
    <cfRule type="cellIs" dxfId="506" priority="43" operator="equal">
      <formula>0</formula>
    </cfRule>
  </conditionalFormatting>
  <conditionalFormatting sqref="M9">
    <cfRule type="cellIs" dxfId="505" priority="42" operator="equal">
      <formula>0</formula>
    </cfRule>
  </conditionalFormatting>
  <conditionalFormatting sqref="M9">
    <cfRule type="cellIs" dxfId="504" priority="41" operator="equal">
      <formula>0</formula>
    </cfRule>
  </conditionalFormatting>
  <conditionalFormatting sqref="O9">
    <cfRule type="cellIs" dxfId="503" priority="40" operator="equal">
      <formula>0</formula>
    </cfRule>
  </conditionalFormatting>
  <conditionalFormatting sqref="O9">
    <cfRule type="cellIs" dxfId="502" priority="39" operator="equal">
      <formula>0</formula>
    </cfRule>
  </conditionalFormatting>
  <conditionalFormatting sqref="O13">
    <cfRule type="cellIs" dxfId="501" priority="38" operator="equal">
      <formula>0</formula>
    </cfRule>
  </conditionalFormatting>
  <conditionalFormatting sqref="D21:E21">
    <cfRule type="cellIs" dxfId="500" priority="37" operator="equal">
      <formula>0</formula>
    </cfRule>
  </conditionalFormatting>
  <conditionalFormatting sqref="E25">
    <cfRule type="cellIs" dxfId="499" priority="36" operator="equal">
      <formula>0</formula>
    </cfRule>
  </conditionalFormatting>
  <conditionalFormatting sqref="G25">
    <cfRule type="cellIs" dxfId="498" priority="35" operator="equal">
      <formula>0</formula>
    </cfRule>
  </conditionalFormatting>
  <conditionalFormatting sqref="H21:I21">
    <cfRule type="cellIs" dxfId="497" priority="34" operator="equal">
      <formula>0</formula>
    </cfRule>
  </conditionalFormatting>
  <conditionalFormatting sqref="I25">
    <cfRule type="cellIs" dxfId="496" priority="33" operator="equal">
      <formula>0</formula>
    </cfRule>
  </conditionalFormatting>
  <conditionalFormatting sqref="J21:O21">
    <cfRule type="cellIs" dxfId="495" priority="32" operator="equal">
      <formula>0</formula>
    </cfRule>
  </conditionalFormatting>
  <conditionalFormatting sqref="M25">
    <cfRule type="cellIs" dxfId="494" priority="31" operator="equal">
      <formula>0</formula>
    </cfRule>
  </conditionalFormatting>
  <conditionalFormatting sqref="O25">
    <cfRule type="cellIs" dxfId="493" priority="30" operator="equal">
      <formula>0</formula>
    </cfRule>
  </conditionalFormatting>
  <conditionalFormatting sqref="E22">
    <cfRule type="cellIs" dxfId="492" priority="28" operator="equal">
      <formula>0</formula>
    </cfRule>
  </conditionalFormatting>
  <conditionalFormatting sqref="G25">
    <cfRule type="cellIs" dxfId="491" priority="27" operator="equal">
      <formula>0</formula>
    </cfRule>
  </conditionalFormatting>
  <conditionalFormatting sqref="H21:O21">
    <cfRule type="cellIs" dxfId="490" priority="26" operator="equal">
      <formula>0</formula>
    </cfRule>
  </conditionalFormatting>
  <conditionalFormatting sqref="M22">
    <cfRule type="cellIs" dxfId="489" priority="25" operator="equal">
      <formula>0</formula>
    </cfRule>
  </conditionalFormatting>
  <conditionalFormatting sqref="M22">
    <cfRule type="cellIs" dxfId="488" priority="24" operator="equal">
      <formula>0</formula>
    </cfRule>
  </conditionalFormatting>
  <conditionalFormatting sqref="O22">
    <cfRule type="cellIs" dxfId="487" priority="23" operator="equal">
      <formula>0</formula>
    </cfRule>
  </conditionalFormatting>
  <conditionalFormatting sqref="O22">
    <cfRule type="cellIs" dxfId="486" priority="22" operator="equal">
      <formula>0</formula>
    </cfRule>
  </conditionalFormatting>
  <conditionalFormatting sqref="O26">
    <cfRule type="cellIs" dxfId="485" priority="21" operator="equal">
      <formula>0</formula>
    </cfRule>
  </conditionalFormatting>
  <conditionalFormatting sqref="D34:E34">
    <cfRule type="cellIs" dxfId="484" priority="20" operator="equal">
      <formula>0</formula>
    </cfRule>
  </conditionalFormatting>
  <conditionalFormatting sqref="E38">
    <cfRule type="cellIs" dxfId="483" priority="19" operator="equal">
      <formula>0</formula>
    </cfRule>
  </conditionalFormatting>
  <conditionalFormatting sqref="G38">
    <cfRule type="cellIs" dxfId="482" priority="18" operator="equal">
      <formula>0</formula>
    </cfRule>
  </conditionalFormatting>
  <conditionalFormatting sqref="H34:I34">
    <cfRule type="cellIs" dxfId="481" priority="17" operator="equal">
      <formula>0</formula>
    </cfRule>
  </conditionalFormatting>
  <conditionalFormatting sqref="I38">
    <cfRule type="cellIs" dxfId="480" priority="16" operator="equal">
      <formula>0</formula>
    </cfRule>
  </conditionalFormatting>
  <conditionalFormatting sqref="J34:O34">
    <cfRule type="cellIs" dxfId="479" priority="15" operator="equal">
      <formula>0</formula>
    </cfRule>
  </conditionalFormatting>
  <conditionalFormatting sqref="M38">
    <cfRule type="cellIs" dxfId="478" priority="14" operator="equal">
      <formula>0</formula>
    </cfRule>
  </conditionalFormatting>
  <conditionalFormatting sqref="O38">
    <cfRule type="cellIs" dxfId="477" priority="13" operator="equal">
      <formula>0</formula>
    </cfRule>
  </conditionalFormatting>
  <conditionalFormatting sqref="E35">
    <cfRule type="cellIs" dxfId="476" priority="11" operator="equal">
      <formula>0</formula>
    </cfRule>
  </conditionalFormatting>
  <conditionalFormatting sqref="G38">
    <cfRule type="cellIs" dxfId="475" priority="10" operator="equal">
      <formula>0</formula>
    </cfRule>
  </conditionalFormatting>
  <conditionalFormatting sqref="H34:O34">
    <cfRule type="cellIs" dxfId="474" priority="9" operator="equal">
      <formula>0</formula>
    </cfRule>
  </conditionalFormatting>
  <conditionalFormatting sqref="M35">
    <cfRule type="cellIs" dxfId="473" priority="8" operator="equal">
      <formula>0</formula>
    </cfRule>
  </conditionalFormatting>
  <conditionalFormatting sqref="M35">
    <cfRule type="cellIs" dxfId="472" priority="7" operator="equal">
      <formula>0</formula>
    </cfRule>
  </conditionalFormatting>
  <conditionalFormatting sqref="O35">
    <cfRule type="cellIs" dxfId="471" priority="6" operator="equal">
      <formula>0</formula>
    </cfRule>
  </conditionalFormatting>
  <conditionalFormatting sqref="O35">
    <cfRule type="cellIs" dxfId="470" priority="5" operator="equal">
      <formula>0</formula>
    </cfRule>
  </conditionalFormatting>
  <conditionalFormatting sqref="O39">
    <cfRule type="cellIs" dxfId="469" priority="4" operator="equal">
      <formula>0</formula>
    </cfRule>
  </conditionalFormatting>
  <conditionalFormatting sqref="D56:S56">
    <cfRule type="cellIs" dxfId="468" priority="2" operator="equal">
      <formula>0</formula>
    </cfRule>
    <cfRule type="cellIs" dxfId="467" priority="3" operator="between">
      <formula>0.00000000000000001</formula>
      <formula>0.4999999999999</formula>
    </cfRule>
  </conditionalFormatting>
  <conditionalFormatting sqref="D60:E60 H60:O60 E61 M61 O61 E64 G64 I64 M64 O64:O65">
    <cfRule type="cellIs" dxfId="466" priority="1" operator="equal">
      <formula>0</formula>
    </cfRule>
  </conditionalFormatting>
  <printOptions horizontalCentered="1"/>
  <pageMargins left="0.2" right="0.2" top="1" bottom="0.23622047244094499" header="0.31496062992126" footer="0.31496062992126"/>
  <pageSetup paperSize="9" scale="5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91"/>
  <sheetViews>
    <sheetView workbookViewId="0"/>
  </sheetViews>
  <sheetFormatPr defaultColWidth="9.125" defaultRowHeight="15.75"/>
  <cols>
    <col min="1" max="1" width="9.875" customWidth="1"/>
    <col min="2" max="2" width="2.125" customWidth="1"/>
    <col min="3" max="3" width="20.875" customWidth="1"/>
    <col min="4" max="10" width="15.375" customWidth="1"/>
    <col min="11" max="11" width="3.125" style="7" customWidth="1"/>
  </cols>
  <sheetData>
    <row r="1" spans="1:43" s="42" customFormat="1" ht="21">
      <c r="A1" s="39"/>
      <c r="B1" s="40" t="s">
        <v>47</v>
      </c>
      <c r="C1" s="40"/>
      <c r="D1" s="39"/>
      <c r="E1" s="39"/>
      <c r="F1" s="39"/>
      <c r="G1" s="39"/>
      <c r="H1" s="39"/>
      <c r="I1" s="39"/>
      <c r="J1" s="41" t="s">
        <v>48</v>
      </c>
      <c r="K1" s="39"/>
      <c r="L1" s="78"/>
    </row>
    <row r="2" spans="1:43" s="42" customFormat="1" ht="18.75">
      <c r="A2" s="39"/>
      <c r="B2" s="79" t="s">
        <v>49</v>
      </c>
      <c r="C2" s="43"/>
      <c r="D2" s="39"/>
      <c r="E2" s="39"/>
      <c r="F2" s="39"/>
      <c r="G2" s="39"/>
      <c r="H2" s="39"/>
      <c r="I2" s="39"/>
      <c r="J2" s="39"/>
      <c r="K2" s="39"/>
      <c r="L2" s="78"/>
    </row>
    <row r="3" spans="1:43" s="42" customFormat="1" ht="18.75">
      <c r="A3" s="39"/>
      <c r="B3" s="44" t="s">
        <v>1</v>
      </c>
      <c r="C3" s="44"/>
      <c r="D3" s="39"/>
      <c r="E3" s="39"/>
      <c r="F3" s="39"/>
      <c r="G3" s="39"/>
      <c r="H3" s="39"/>
      <c r="I3" s="39"/>
      <c r="J3" s="39"/>
      <c r="K3" s="39"/>
      <c r="L3" s="78"/>
    </row>
    <row r="4" spans="1:43" s="2" customFormat="1" ht="12.75">
      <c r="A4" s="1"/>
      <c r="B4" s="3"/>
      <c r="C4" s="3"/>
      <c r="D4" s="1"/>
      <c r="E4" s="1"/>
      <c r="F4" s="1"/>
      <c r="G4" s="1"/>
      <c r="H4" s="1"/>
      <c r="I4" s="1"/>
      <c r="J4" s="1"/>
      <c r="K4" s="1"/>
    </row>
    <row r="5" spans="1:43" s="42" customFormat="1" ht="18" customHeight="1">
      <c r="A5" s="39"/>
      <c r="B5" s="487" t="s">
        <v>50</v>
      </c>
      <c r="C5" s="488"/>
      <c r="D5" s="488"/>
      <c r="E5" s="488"/>
      <c r="F5" s="488"/>
      <c r="G5" s="488"/>
      <c r="H5" s="488"/>
      <c r="I5" s="488"/>
      <c r="J5" s="489"/>
    </row>
    <row r="6" spans="1:43" s="42" customFormat="1" ht="17.100000000000001" customHeight="1">
      <c r="A6" s="47"/>
      <c r="B6" s="48" t="s">
        <v>4</v>
      </c>
      <c r="C6" s="74"/>
      <c r="D6" s="80" t="s">
        <v>6</v>
      </c>
      <c r="E6" s="80" t="s">
        <v>7</v>
      </c>
      <c r="F6" s="80" t="s">
        <v>8</v>
      </c>
      <c r="G6" s="80" t="s">
        <v>9</v>
      </c>
      <c r="H6" s="80" t="s">
        <v>10</v>
      </c>
      <c r="I6" s="80" t="s">
        <v>11</v>
      </c>
      <c r="J6" s="81" t="s">
        <v>12</v>
      </c>
      <c r="K6" s="39"/>
    </row>
    <row r="7" spans="1:43" s="42" customFormat="1" ht="17.100000000000001" customHeight="1">
      <c r="A7" s="494" t="s">
        <v>51</v>
      </c>
      <c r="B7" s="51" t="s">
        <v>6</v>
      </c>
      <c r="C7" s="52"/>
      <c r="D7" s="82">
        <f>IFERROR(('ANNEX C - Table 3.2'!D8/'ANNEX C - Table 3.2'!$D$15)*100,"-")</f>
        <v>35.456193672822295</v>
      </c>
      <c r="E7" s="82">
        <f>IFERROR(('ANNEX C - Table 3.2'!E8/'ANNEX C - Table 3.2'!$E$15)*100,"-")</f>
        <v>8.2649893062223274</v>
      </c>
      <c r="F7" s="82">
        <f>IFERROR(('ANNEX C - Table 3.2'!F8/'ANNEX C - Table 3.2'!$F$15)*100,"-")</f>
        <v>14.899187586407303</v>
      </c>
      <c r="G7" s="82">
        <f>IFERROR(('ANNEX C - Table 3.2'!G8/'ANNEX C - Table 3.2'!$G$15)*100,"-")</f>
        <v>18.181636092789081</v>
      </c>
      <c r="H7" s="83">
        <f>IFERROR(('ANNEX C - Table 3.2'!H8/'ANNEX C - Table 3.2'!$H$15)*100,"-")</f>
        <v>0</v>
      </c>
      <c r="I7" s="83">
        <f>IFERROR(('ANNEX C - Table 3.2'!I8/'ANNEX C - Table 3.2'!$I$15)*100,"-")</f>
        <v>0</v>
      </c>
      <c r="J7" s="82">
        <f>IFERROR(('ANNEX C - Table 3.2'!J8/'ANNEX C - Table 3.2'!$J$15)*100,"-")</f>
        <v>10.938660302324335</v>
      </c>
      <c r="K7" s="39"/>
      <c r="L7" s="54"/>
      <c r="M7" s="54"/>
      <c r="N7" s="54"/>
      <c r="O7" s="54"/>
      <c r="P7" s="54"/>
      <c r="Q7" s="54"/>
      <c r="R7" s="54"/>
      <c r="S7" s="55"/>
      <c r="T7" s="55"/>
      <c r="U7" s="55"/>
      <c r="V7" s="55"/>
      <c r="W7" s="55"/>
      <c r="X7" s="55"/>
      <c r="Y7" s="55"/>
      <c r="Z7" s="55"/>
      <c r="AA7" s="56"/>
      <c r="AB7" s="56"/>
      <c r="AC7" s="56"/>
      <c r="AD7" s="56"/>
      <c r="AE7" s="56"/>
      <c r="AF7" s="56"/>
      <c r="AG7" s="56"/>
      <c r="AH7" s="56"/>
      <c r="AI7" s="56"/>
      <c r="AJ7" s="56"/>
      <c r="AK7" s="56"/>
      <c r="AL7" s="56"/>
      <c r="AM7" s="56"/>
      <c r="AN7" s="56"/>
      <c r="AO7" s="56"/>
      <c r="AP7" s="56"/>
      <c r="AQ7" s="56"/>
    </row>
    <row r="8" spans="1:43" s="42" customFormat="1" ht="17.100000000000001" customHeight="1">
      <c r="A8" s="495"/>
      <c r="B8" s="51" t="s">
        <v>7</v>
      </c>
      <c r="C8" s="57"/>
      <c r="D8" s="82">
        <f>IFERROR(('ANNEX C - Table 3.2'!D9/'ANNEX C - Table 3.2'!$D$15)*100,"-")</f>
        <v>16.032939114751116</v>
      </c>
      <c r="E8" s="84">
        <f>IFERROR(('ANNEX C - Table 3.2'!E9/'ANNEX C - Table 3.2'!$E$15)*100,"-")</f>
        <v>0</v>
      </c>
      <c r="F8" s="82">
        <f>IFERROR(('ANNEX C - Table 3.2'!F9/'ANNEX C - Table 3.2'!$F$15)*100,"-")</f>
        <v>13.575747832772272</v>
      </c>
      <c r="G8" s="82">
        <f>IFERROR(('ANNEX C - Table 3.2'!G9/'ANNEX C - Table 3.2'!$G$15)*100,"-")</f>
        <v>0.21783997562797855</v>
      </c>
      <c r="H8" s="82">
        <f>IFERROR(('ANNEX C - Table 3.2'!H9/'ANNEX C - Table 3.2'!$H$15)*100,"-")</f>
        <v>2.8245350273704877E-2</v>
      </c>
      <c r="I8" s="82">
        <f>IFERROR(('ANNEX C - Table 3.2'!I9/'ANNEX C - Table 3.2'!$I$15)*100,"-")</f>
        <v>9.7968090269230128</v>
      </c>
      <c r="J8" s="82">
        <f>IFERROR(('ANNEX C - Table 3.2'!J9/'ANNEX C - Table 3.2'!$J$15)*100,"-")</f>
        <v>7.815720939050304</v>
      </c>
      <c r="K8" s="39"/>
      <c r="L8" s="54"/>
      <c r="M8" s="54"/>
      <c r="N8" s="54"/>
      <c r="O8" s="54"/>
      <c r="P8" s="54"/>
      <c r="Q8" s="54"/>
      <c r="R8" s="54"/>
      <c r="S8" s="55"/>
      <c r="T8" s="55"/>
      <c r="U8" s="55"/>
      <c r="V8" s="55"/>
      <c r="W8" s="55"/>
      <c r="X8" s="55"/>
      <c r="Y8" s="55"/>
      <c r="Z8" s="55"/>
      <c r="AA8" s="56"/>
      <c r="AB8" s="56"/>
      <c r="AC8" s="56"/>
      <c r="AD8" s="56"/>
      <c r="AE8" s="56"/>
      <c r="AF8" s="56"/>
      <c r="AG8" s="56"/>
      <c r="AH8" s="56"/>
      <c r="AI8" s="56"/>
      <c r="AJ8" s="56"/>
      <c r="AK8" s="56"/>
      <c r="AL8" s="56"/>
      <c r="AM8" s="56"/>
      <c r="AN8" s="56"/>
      <c r="AO8" s="56"/>
      <c r="AP8" s="56"/>
      <c r="AQ8" s="56"/>
    </row>
    <row r="9" spans="1:43" s="42" customFormat="1" ht="17.100000000000001" customHeight="1">
      <c r="A9" s="495"/>
      <c r="B9" s="51" t="s">
        <v>8</v>
      </c>
      <c r="C9" s="57"/>
      <c r="D9" s="82">
        <f>IFERROR(('ANNEX C - Table 3.2'!D10/'ANNEX C - Table 3.2'!$D$15)*100,"-")</f>
        <v>32.75325837568662</v>
      </c>
      <c r="E9" s="82">
        <f>IFERROR(('ANNEX C - Table 3.2'!E10/'ANNEX C - Table 3.2'!$E$15)*100,"-")</f>
        <v>3.610571146144792</v>
      </c>
      <c r="F9" s="82">
        <f>IFERROR(('ANNEX C - Table 3.2'!F10/'ANNEX C - Table 3.2'!$F$15)*100,"-")</f>
        <v>5.9199404909145628</v>
      </c>
      <c r="G9" s="82">
        <f>IFERROR(('ANNEX C - Table 3.2'!G10/'ANNEX C - Table 3.2'!$G$15)*100,"-")</f>
        <v>19.014371358253605</v>
      </c>
      <c r="H9" s="82">
        <f>IFERROR(('ANNEX C - Table 3.2'!H10/'ANNEX C - Table 3.2'!$H$15)*100,"-")</f>
        <v>49.953876920520528</v>
      </c>
      <c r="I9" s="82">
        <f>IFERROR(('ANNEX C - Table 3.2'!I10/'ANNEX C - Table 3.2'!$I$15)*100,"-")</f>
        <v>59.894419660163635</v>
      </c>
      <c r="J9" s="82">
        <f>IFERROR(('ANNEX C - Table 3.2'!J10/'ANNEX C - Table 3.2'!$J$15)*100,"-")</f>
        <v>27.653820049107065</v>
      </c>
      <c r="K9" s="39"/>
      <c r="L9" s="54"/>
      <c r="M9" s="54"/>
      <c r="N9" s="54"/>
      <c r="O9" s="54"/>
      <c r="P9" s="54"/>
      <c r="Q9" s="54"/>
      <c r="R9" s="54"/>
      <c r="S9" s="55"/>
      <c r="T9" s="55"/>
      <c r="U9" s="55"/>
      <c r="V9" s="55"/>
      <c r="W9" s="55"/>
      <c r="X9" s="55"/>
      <c r="Y9" s="55"/>
      <c r="Z9" s="55"/>
      <c r="AA9" s="56"/>
      <c r="AB9" s="56"/>
      <c r="AC9" s="56"/>
      <c r="AD9" s="56"/>
      <c r="AE9" s="56"/>
      <c r="AF9" s="56"/>
      <c r="AG9" s="56"/>
      <c r="AH9" s="56"/>
      <c r="AI9" s="56"/>
      <c r="AJ9" s="56"/>
      <c r="AK9" s="56"/>
      <c r="AL9" s="56"/>
      <c r="AM9" s="56"/>
      <c r="AN9" s="56"/>
      <c r="AO9" s="56"/>
      <c r="AP9" s="56"/>
      <c r="AQ9" s="56"/>
    </row>
    <row r="10" spans="1:43" s="42" customFormat="1" ht="17.100000000000001" customHeight="1">
      <c r="A10" s="495"/>
      <c r="B10" s="51" t="s">
        <v>9</v>
      </c>
      <c r="C10" s="57"/>
      <c r="D10" s="82">
        <f>IFERROR(('ANNEX C - Table 3.2'!D11/'ANNEX C - Table 3.2'!$D$15)*100,"-")</f>
        <v>1.5399375224227483</v>
      </c>
      <c r="E10" s="82">
        <f>IFERROR(('ANNEX C - Table 3.2'!E11/'ANNEX C - Table 3.2'!$E$15)*100,"-")</f>
        <v>1.6329455169531482</v>
      </c>
      <c r="F10" s="82">
        <f>IFERROR(('ANNEX C - Table 3.2'!F11/'ANNEX C - Table 3.2'!$F$15)*100,"-")</f>
        <v>5.6652641739696605</v>
      </c>
      <c r="G10" s="82">
        <f>IFERROR(('ANNEX C - Table 3.2'!G11/'ANNEX C - Table 3.2'!$G$15)*100,"-")</f>
        <v>15.754033285583546</v>
      </c>
      <c r="H10" s="82">
        <f>IFERROR(('ANNEX C - Table 3.2'!H11/'ANNEX C - Table 3.2'!$H$15)*100,"-")</f>
        <v>6.2460216618412767</v>
      </c>
      <c r="I10" s="82">
        <f>IFERROR(('ANNEX C - Table 3.2'!I11/'ANNEX C - Table 3.2'!$I$15)*100,"-")</f>
        <v>30.308771312913347</v>
      </c>
      <c r="J10" s="82">
        <f>IFERROR(('ANNEX C - Table 3.2'!J11/'ANNEX C - Table 3.2'!$J$15)*100,"-")</f>
        <v>11.790956233969446</v>
      </c>
      <c r="K10" s="39"/>
      <c r="L10" s="54"/>
      <c r="M10" s="54"/>
      <c r="N10" s="54"/>
      <c r="O10" s="54"/>
      <c r="P10" s="54"/>
      <c r="Q10" s="54"/>
      <c r="R10" s="54"/>
      <c r="S10" s="55"/>
      <c r="T10" s="55"/>
      <c r="U10" s="55"/>
      <c r="V10" s="55"/>
      <c r="W10" s="55"/>
      <c r="X10" s="55"/>
      <c r="Y10" s="55"/>
      <c r="Z10" s="55"/>
      <c r="AA10" s="56"/>
      <c r="AB10" s="56"/>
      <c r="AC10" s="56"/>
      <c r="AD10" s="56"/>
      <c r="AE10" s="56"/>
      <c r="AF10" s="56"/>
      <c r="AG10" s="56"/>
      <c r="AH10" s="56"/>
      <c r="AI10" s="56"/>
      <c r="AJ10" s="56"/>
      <c r="AK10" s="56"/>
      <c r="AL10" s="56"/>
      <c r="AM10" s="56"/>
      <c r="AN10" s="56"/>
      <c r="AO10" s="56"/>
      <c r="AP10" s="56"/>
      <c r="AQ10" s="56"/>
    </row>
    <row r="11" spans="1:43" s="42" customFormat="1" ht="17.100000000000001" customHeight="1">
      <c r="A11" s="495"/>
      <c r="B11" s="51" t="s">
        <v>10</v>
      </c>
      <c r="C11" s="57"/>
      <c r="D11" s="82">
        <f>IFERROR(('ANNEX C - Table 3.2'!D12/'ANNEX C - Table 3.2'!$D$15)*100,"-")</f>
        <v>3.0011330090663968</v>
      </c>
      <c r="E11" s="82">
        <f>IFERROR(('ANNEX C - Table 3.2'!E12/'ANNEX C - Table 3.2'!$E$15)*100,"-")</f>
        <v>0.11059281785842059</v>
      </c>
      <c r="F11" s="82">
        <f>IFERROR(('ANNEX C - Table 3.2'!F12/'ANNEX C - Table 3.2'!$F$15)*100,"-")</f>
        <v>34.78144238161439</v>
      </c>
      <c r="G11" s="82">
        <f>IFERROR(('ANNEX C - Table 3.2'!G12/'ANNEX C - Table 3.2'!$G$15)*100,"-")</f>
        <v>30.454930344945772</v>
      </c>
      <c r="H11" s="83">
        <f>IFERROR(('ANNEX C - Table 3.2'!H12/'ANNEX C - Table 3.2'!$H$15)*100,"-")</f>
        <v>0</v>
      </c>
      <c r="I11" s="83">
        <f>IFERROR(('ANNEX C - Table 3.2'!I12/'ANNEX C - Table 3.2'!$I$15)*100,"-")</f>
        <v>0</v>
      </c>
      <c r="J11" s="82">
        <f>IFERROR(('ANNEX C - Table 3.2'!J12/'ANNEX C - Table 3.2'!$J$15)*100,"-")</f>
        <v>15.950543377145198</v>
      </c>
      <c r="K11" s="39"/>
      <c r="L11" s="54"/>
      <c r="M11" s="54"/>
      <c r="N11" s="54"/>
      <c r="O11" s="54"/>
      <c r="P11" s="54"/>
      <c r="Q11" s="54"/>
      <c r="R11" s="54"/>
      <c r="S11" s="55"/>
      <c r="T11" s="55"/>
      <c r="U11" s="55"/>
      <c r="V11" s="55"/>
      <c r="W11" s="55"/>
      <c r="X11" s="55"/>
      <c r="Y11" s="55"/>
      <c r="Z11" s="55"/>
      <c r="AA11" s="56"/>
      <c r="AB11" s="56"/>
      <c r="AC11" s="56"/>
      <c r="AD11" s="56"/>
      <c r="AE11" s="56"/>
      <c r="AF11" s="56"/>
      <c r="AG11" s="56"/>
      <c r="AH11" s="56"/>
      <c r="AI11" s="56"/>
      <c r="AJ11" s="56"/>
      <c r="AK11" s="56"/>
      <c r="AL11" s="56"/>
      <c r="AM11" s="56"/>
      <c r="AN11" s="56"/>
      <c r="AO11" s="56"/>
      <c r="AP11" s="56"/>
      <c r="AQ11" s="56"/>
    </row>
    <row r="12" spans="1:43" s="42" customFormat="1" ht="17.100000000000001" customHeight="1">
      <c r="A12" s="495"/>
      <c r="B12" s="51" t="s">
        <v>11</v>
      </c>
      <c r="C12" s="57"/>
      <c r="D12" s="82">
        <f>IFERROR(('ANNEX C - Table 3.2'!D13/'ANNEX C - Table 3.2'!$D$15)*100,"-")</f>
        <v>10.600067614996206</v>
      </c>
      <c r="E12" s="85">
        <f>IFERROR(('ANNEX C - Table 3.2'!E13/'ANNEX C - Table 3.2'!$E$27)*100,"-")</f>
        <v>2.0363525210149998E-3</v>
      </c>
      <c r="F12" s="82">
        <f>IFERROR(('ANNEX C - Table 3.2'!F13/'ANNEX C - Table 3.2'!$F$15)*100,"-")</f>
        <v>16.572921219837593</v>
      </c>
      <c r="G12" s="82">
        <f>IFERROR(('ANNEX C - Table 3.2'!G13/'ANNEX C - Table 3.2'!$G$15)*100,"-")</f>
        <v>13.236117388024057</v>
      </c>
      <c r="H12" s="83">
        <f>IFERROR(('ANNEX C - Table 3.2'!H13/'ANNEX C - Table 3.2'!$H$15)*100,"-")</f>
        <v>0</v>
      </c>
      <c r="I12" s="83">
        <f>IFERROR(('ANNEX C - Table 3.2'!I13/'ANNEX C - Table 3.2'!$I$15)*100,"-")</f>
        <v>0</v>
      </c>
      <c r="J12" s="82">
        <f>IFERROR(('ANNEX C - Table 3.2'!J13/'ANNEX C - Table 3.2'!$J$15)*100,"-")</f>
        <v>8.116014099480898</v>
      </c>
      <c r="K12" s="39"/>
      <c r="L12" s="54"/>
      <c r="M12" s="54"/>
      <c r="N12" s="54"/>
      <c r="O12" s="54"/>
      <c r="P12" s="54"/>
      <c r="Q12" s="54"/>
      <c r="R12" s="54"/>
      <c r="S12" s="55"/>
      <c r="T12" s="55"/>
      <c r="U12" s="55"/>
      <c r="V12" s="55"/>
      <c r="W12" s="55"/>
      <c r="X12" s="55"/>
      <c r="Y12" s="55"/>
      <c r="Z12" s="55"/>
      <c r="AA12" s="56"/>
      <c r="AB12" s="56"/>
      <c r="AC12" s="56"/>
      <c r="AD12" s="56"/>
      <c r="AE12" s="56"/>
      <c r="AF12" s="56"/>
      <c r="AG12" s="56"/>
      <c r="AH12" s="56"/>
      <c r="AI12" s="56"/>
      <c r="AJ12" s="56"/>
      <c r="AK12" s="56"/>
      <c r="AL12" s="56"/>
      <c r="AM12" s="56"/>
      <c r="AN12" s="56"/>
      <c r="AO12" s="56"/>
      <c r="AP12" s="56"/>
      <c r="AQ12" s="56"/>
    </row>
    <row r="13" spans="1:43" s="42" customFormat="1" ht="17.100000000000001" customHeight="1">
      <c r="A13" s="496"/>
      <c r="B13" s="51" t="s">
        <v>13</v>
      </c>
      <c r="C13" s="57"/>
      <c r="D13" s="86">
        <f>IFERROR(('ANNEX C - Table 3.2'!D14/'ANNEX C - Table 3.2'!$D$15)*100,"-")</f>
        <v>0.61647069025462653</v>
      </c>
      <c r="E13" s="82">
        <f>IFERROR(('ANNEX C - Table 3.2'!E14/'ANNEX C - Table 3.2'!$E$15)*100,"-")</f>
        <v>86.378897404845873</v>
      </c>
      <c r="F13" s="82">
        <f>IFERROR(('ANNEX C - Table 3.2'!F14/'ANNEX C - Table 3.2'!$F$15)*100,"-")</f>
        <v>8.5854963144842298</v>
      </c>
      <c r="G13" s="82">
        <f>IFERROR(('ANNEX C - Table 3.2'!G14/'ANNEX C - Table 3.2'!$G$15)*100,"-")</f>
        <v>3.1410715547759436</v>
      </c>
      <c r="H13" s="82">
        <f>IFERROR(('ANNEX C - Table 3.2'!H14/'ANNEX C - Table 3.2'!$H$15)*100,"-")</f>
        <v>43.771856067364489</v>
      </c>
      <c r="I13" s="83">
        <f>IFERROR(('ANNEX C - Table 3.2'!I14/'ANNEX C - Table 3.2'!$I$15)*100,"-")</f>
        <v>0</v>
      </c>
      <c r="J13" s="82">
        <f>IFERROR(('ANNEX C - Table 3.2'!J14/'ANNEX C - Table 3.2'!$J$15)*100,"-")</f>
        <v>17.734284998922757</v>
      </c>
      <c r="K13" s="39"/>
      <c r="L13" s="54"/>
      <c r="M13" s="54"/>
      <c r="N13" s="54"/>
      <c r="O13" s="54"/>
      <c r="P13" s="54"/>
      <c r="Q13" s="54"/>
      <c r="R13" s="54"/>
      <c r="S13" s="55"/>
      <c r="T13" s="55"/>
      <c r="U13" s="55"/>
      <c r="V13" s="55"/>
      <c r="W13" s="55"/>
      <c r="X13" s="55"/>
      <c r="Y13" s="55"/>
      <c r="Z13" s="55"/>
      <c r="AA13" s="56"/>
      <c r="AB13" s="56"/>
      <c r="AC13" s="56"/>
      <c r="AD13" s="56"/>
      <c r="AE13" s="56"/>
      <c r="AF13" s="56"/>
      <c r="AG13" s="56"/>
      <c r="AH13" s="56"/>
      <c r="AI13" s="56"/>
      <c r="AJ13" s="56"/>
      <c r="AK13" s="56"/>
      <c r="AL13" s="56"/>
      <c r="AM13" s="56"/>
      <c r="AN13" s="56"/>
      <c r="AO13" s="56"/>
      <c r="AP13" s="56"/>
      <c r="AQ13" s="56"/>
    </row>
    <row r="14" spans="1:43" s="42" customFormat="1" ht="17.100000000000001" customHeight="1">
      <c r="A14" s="47"/>
      <c r="B14" s="87" t="s">
        <v>16</v>
      </c>
      <c r="C14" s="76"/>
      <c r="D14" s="88">
        <f>SUM(D7:D13)</f>
        <v>100.00000000000001</v>
      </c>
      <c r="E14" s="88">
        <f t="shared" ref="E14:J14" si="0">SUM(E7:E13)</f>
        <v>100.00003254454558</v>
      </c>
      <c r="F14" s="88">
        <f t="shared" si="0"/>
        <v>100.00000000000001</v>
      </c>
      <c r="G14" s="88">
        <f t="shared" si="0"/>
        <v>99.999999999999986</v>
      </c>
      <c r="H14" s="88">
        <f t="shared" si="0"/>
        <v>100</v>
      </c>
      <c r="I14" s="88">
        <f t="shared" si="0"/>
        <v>100</v>
      </c>
      <c r="J14" s="88">
        <f t="shared" si="0"/>
        <v>100</v>
      </c>
      <c r="K14" s="39"/>
      <c r="L14" s="54"/>
      <c r="M14" s="54"/>
      <c r="N14" s="54"/>
      <c r="O14" s="54"/>
      <c r="P14" s="54"/>
      <c r="Q14" s="54"/>
      <c r="R14" s="54"/>
      <c r="S14" s="55"/>
      <c r="T14" s="55"/>
      <c r="U14" s="55"/>
      <c r="V14" s="55"/>
      <c r="W14" s="55"/>
      <c r="X14" s="55"/>
      <c r="Y14" s="55"/>
      <c r="Z14" s="55"/>
      <c r="AA14" s="56"/>
      <c r="AB14" s="56"/>
      <c r="AC14" s="56"/>
      <c r="AD14" s="56"/>
      <c r="AE14" s="56"/>
      <c r="AF14" s="56"/>
      <c r="AG14" s="56"/>
      <c r="AH14" s="56"/>
      <c r="AI14" s="56"/>
      <c r="AJ14" s="56"/>
      <c r="AK14" s="56"/>
      <c r="AL14" s="56"/>
      <c r="AM14" s="56"/>
      <c r="AN14" s="56"/>
      <c r="AO14" s="56"/>
      <c r="AP14" s="56"/>
      <c r="AQ14" s="56"/>
    </row>
    <row r="15" spans="1:43" s="7" customFormat="1" ht="15" customHeight="1">
      <c r="B15" s="15"/>
      <c r="C15" s="15"/>
      <c r="D15" s="16"/>
      <c r="E15" s="15"/>
      <c r="F15" s="15"/>
      <c r="G15" s="15"/>
      <c r="H15" s="15"/>
      <c r="I15" s="15"/>
      <c r="J15" s="15"/>
    </row>
    <row r="16" spans="1:43" s="60" customFormat="1" ht="18" customHeight="1">
      <c r="A16" s="59"/>
      <c r="B16" s="491" t="s">
        <v>52</v>
      </c>
      <c r="C16" s="492"/>
      <c r="D16" s="492"/>
      <c r="E16" s="492"/>
      <c r="F16" s="492"/>
      <c r="G16" s="492"/>
      <c r="H16" s="492"/>
      <c r="I16" s="492"/>
      <c r="J16" s="493"/>
      <c r="K16" s="59"/>
    </row>
    <row r="17" spans="1:26" s="64" customFormat="1" ht="17.100000000000001" customHeight="1">
      <c r="A17" s="61"/>
      <c r="B17" s="89" t="s">
        <v>4</v>
      </c>
      <c r="C17" s="77"/>
      <c r="D17" s="80" t="s">
        <v>6</v>
      </c>
      <c r="E17" s="80" t="s">
        <v>7</v>
      </c>
      <c r="F17" s="80" t="s">
        <v>8</v>
      </c>
      <c r="G17" s="80" t="s">
        <v>9</v>
      </c>
      <c r="H17" s="80" t="s">
        <v>10</v>
      </c>
      <c r="I17" s="80" t="s">
        <v>11</v>
      </c>
      <c r="J17" s="90" t="s">
        <v>12</v>
      </c>
      <c r="K17" s="63"/>
    </row>
    <row r="18" spans="1:26" s="64" customFormat="1" ht="17.100000000000001" customHeight="1">
      <c r="A18" s="494" t="s">
        <v>51</v>
      </c>
      <c r="B18" s="51" t="s">
        <v>6</v>
      </c>
      <c r="C18" s="65"/>
      <c r="D18" s="82">
        <f>IFERROR(('ANNEX C - Table 3.2'!D20/'ANNEX C - Table 3.2'!$D$27)*100,"-")</f>
        <v>35.10931684338329</v>
      </c>
      <c r="E18" s="82">
        <f>IFERROR(('ANNEX C - Table 3.2'!E20/'ANNEX C - Table 3.2'!$E$27)*100,"-")</f>
        <v>8.3547319084594704</v>
      </c>
      <c r="F18" s="82">
        <f>IFERROR(('ANNEX C - Table 3.2'!F20/'ANNEX C - Table 3.2'!$F$27)*100,"-")</f>
        <v>15.166298731707137</v>
      </c>
      <c r="G18" s="82">
        <f>IFERROR(('ANNEX C - Table 3.2'!G20/'ANNEX C - Table 3.2'!$G$27)*100,"-")</f>
        <v>18.514356647532097</v>
      </c>
      <c r="H18" s="83">
        <f>IFERROR(('ANNEX C - Table 3.2'!H20/'ANNEX C - Table 3.2'!$H$27)*100,"-")</f>
        <v>0</v>
      </c>
      <c r="I18" s="83">
        <f>IFERROR(('ANNEX C - Table 3.2'!I20/'ANNEX C - Table 3.2'!$I$27)*100,"-")</f>
        <v>0</v>
      </c>
      <c r="J18" s="82">
        <f>IFERROR(('ANNEX C - Table 3.2'!J20/'ANNEX C - Table 3.2'!$J$27)*100,"-")</f>
        <v>11.102120027749109</v>
      </c>
      <c r="L18" s="67"/>
      <c r="M18" s="67"/>
      <c r="N18" s="67"/>
      <c r="O18" s="67"/>
      <c r="P18" s="67"/>
      <c r="Q18" s="67"/>
      <c r="R18" s="67"/>
      <c r="S18" s="55"/>
      <c r="T18" s="55"/>
      <c r="U18" s="55"/>
      <c r="V18" s="55"/>
      <c r="W18" s="55"/>
      <c r="X18" s="55"/>
      <c r="Y18" s="55"/>
      <c r="Z18" s="55"/>
    </row>
    <row r="19" spans="1:26" s="64" customFormat="1" ht="17.100000000000001" customHeight="1">
      <c r="A19" s="495"/>
      <c r="B19" s="51" t="s">
        <v>7</v>
      </c>
      <c r="C19" s="57"/>
      <c r="D19" s="82">
        <f>IFERROR(('ANNEX C - Table 3.2'!D21/'ANNEX C - Table 3.2'!$D$27)*100,"-")</f>
        <v>18.613017536753375</v>
      </c>
      <c r="E19" s="84"/>
      <c r="F19" s="82">
        <f>IFERROR(('ANNEX C - Table 3.2'!F21/'ANNEX C - Table 3.2'!$F$27)*100,"-")</f>
        <v>12.747083839718949</v>
      </c>
      <c r="G19" s="82">
        <f>IFERROR(('ANNEX C - Table 3.2'!G21/'ANNEX C - Table 3.2'!$G$27)*100,"-")</f>
        <v>0.17767032784895964</v>
      </c>
      <c r="H19" s="82">
        <f>IFERROR(('ANNEX C - Table 3.2'!H21/'ANNEX C - Table 3.2'!$H$27)*100,"-")</f>
        <v>2.9604487857722652E-2</v>
      </c>
      <c r="I19" s="82">
        <f>IFERROR(('ANNEX C - Table 3.2'!I21/'ANNEX C - Table 3.2'!$I$27)*100,"-")</f>
        <v>9.5301820012995151</v>
      </c>
      <c r="J19" s="82">
        <f>IFERROR(('ANNEX C - Table 3.2'!J21/'ANNEX C - Table 3.2'!$J$27)*100,"-")</f>
        <v>7.7227511684796388</v>
      </c>
      <c r="K19" s="63"/>
      <c r="L19" s="68"/>
      <c r="M19" s="68"/>
      <c r="N19" s="68"/>
      <c r="O19" s="68"/>
      <c r="P19" s="68"/>
      <c r="Q19" s="68"/>
      <c r="R19" s="68"/>
      <c r="S19" s="55"/>
      <c r="T19" s="55"/>
      <c r="U19" s="55"/>
      <c r="V19" s="55"/>
      <c r="W19" s="55"/>
      <c r="X19" s="55"/>
      <c r="Y19" s="55"/>
      <c r="Z19" s="55"/>
    </row>
    <row r="20" spans="1:26" s="64" customFormat="1" ht="17.100000000000001" customHeight="1">
      <c r="A20" s="495"/>
      <c r="B20" s="51" t="s">
        <v>8</v>
      </c>
      <c r="C20" s="57"/>
      <c r="D20" s="82">
        <f>IFERROR(('ANNEX C - Table 3.2'!D22/'ANNEX C - Table 3.2'!$D$27)*100,"-")</f>
        <v>30.901818033906615</v>
      </c>
      <c r="E20" s="82">
        <f>IFERROR(('ANNEX C - Table 3.2'!E22/'ANNEX C - Table 3.2'!$E$27)*100,"-")</f>
        <v>3.0638526990646722</v>
      </c>
      <c r="F20" s="82">
        <f>IFERROR(('ANNEX C - Table 3.2'!F22/'ANNEX C - Table 3.2'!$F$27)*100,"-")</f>
        <v>5.7138519268834855</v>
      </c>
      <c r="G20" s="82">
        <f>IFERROR(('ANNEX C - Table 3.2'!G22/'ANNEX C - Table 3.2'!$G$27)*100,"-")</f>
        <v>19.039518734334244</v>
      </c>
      <c r="H20" s="82">
        <f>IFERROR(('ANNEX C - Table 3.2'!H22/'ANNEX C - Table 3.2'!$H$27)*100,"-")</f>
        <v>50.154360701992594</v>
      </c>
      <c r="I20" s="82">
        <f>IFERROR(('ANNEX C - Table 3.2'!I22/'ANNEX C - Table 3.2'!$I$27)*100,"-")</f>
        <v>60.456854395440772</v>
      </c>
      <c r="J20" s="82">
        <f>IFERROR(('ANNEX C - Table 3.2'!J22/'ANNEX C - Table 3.2'!$J$27)*100,"-")</f>
        <v>27.615351691201994</v>
      </c>
      <c r="K20" s="63"/>
      <c r="L20" s="68"/>
      <c r="M20" s="68"/>
      <c r="N20" s="68"/>
      <c r="O20" s="68"/>
      <c r="P20" s="68"/>
      <c r="Q20" s="68"/>
      <c r="R20" s="68"/>
      <c r="S20" s="55"/>
      <c r="T20" s="55"/>
      <c r="U20" s="55"/>
      <c r="V20" s="55"/>
      <c r="W20" s="55"/>
      <c r="X20" s="55"/>
      <c r="Y20" s="55"/>
      <c r="Z20" s="55"/>
    </row>
    <row r="21" spans="1:26" s="64" customFormat="1" ht="17.100000000000001" customHeight="1">
      <c r="A21" s="495"/>
      <c r="B21" s="51" t="s">
        <v>9</v>
      </c>
      <c r="C21" s="57"/>
      <c r="D21" s="82">
        <f>IFERROR(('ANNEX C - Table 3.2'!D23/'ANNEX C - Table 3.2'!$D$27)*100,"-")</f>
        <v>1.4061359362573074</v>
      </c>
      <c r="E21" s="82">
        <f>IFERROR(('ANNEX C - Table 3.2'!E23/'ANNEX C - Table 3.2'!$E$27)*100,"-")</f>
        <v>1.6608016847686327</v>
      </c>
      <c r="F21" s="82">
        <f>IFERROR(('ANNEX C - Table 3.2'!F23/'ANNEX C - Table 3.2'!$F$27)*100,"-")</f>
        <v>5.5883895340261853</v>
      </c>
      <c r="G21" s="82">
        <f>IFERROR(('ANNEX C - Table 3.2'!G23/'ANNEX C - Table 3.2'!$G$27)*100,"-")</f>
        <v>15.597150584275211</v>
      </c>
      <c r="H21" s="82">
        <f>IFERROR(('ANNEX C - Table 3.2'!H23/'ANNEX C - Table 3.2'!$H$27)*100,"-")</f>
        <v>6.6946887482649426</v>
      </c>
      <c r="I21" s="82">
        <f>IFERROR(('ANNEX C - Table 3.2'!I23/'ANNEX C - Table 3.2'!$I$27)*100,"-")</f>
        <v>30.012963603259703</v>
      </c>
      <c r="J21" s="82">
        <f>IFERROR(('ANNEX C - Table 3.2'!J23/'ANNEX C - Table 3.2'!$J$27)*100,"-")</f>
        <v>11.779441327607195</v>
      </c>
      <c r="K21" s="63"/>
      <c r="L21" s="68"/>
      <c r="M21" s="68"/>
      <c r="N21" s="68"/>
      <c r="O21" s="68"/>
      <c r="P21" s="68"/>
      <c r="Q21" s="68"/>
      <c r="R21" s="68"/>
      <c r="S21" s="55"/>
      <c r="T21" s="55"/>
      <c r="U21" s="55"/>
      <c r="V21" s="55"/>
      <c r="W21" s="55"/>
      <c r="X21" s="55"/>
      <c r="Y21" s="55"/>
      <c r="Z21" s="55"/>
    </row>
    <row r="22" spans="1:26" s="64" customFormat="1" ht="17.100000000000001" customHeight="1">
      <c r="A22" s="495"/>
      <c r="B22" s="51" t="s">
        <v>10</v>
      </c>
      <c r="C22" s="57"/>
      <c r="D22" s="82">
        <f>IFERROR(('ANNEX C - Table 3.2'!D24/'ANNEX C - Table 3.2'!$D$27)*100,"-")</f>
        <v>2.7923765567707837</v>
      </c>
      <c r="E22" s="82">
        <f>IFERROR(('ANNEX C - Table 3.2'!E24/'ANNEX C - Table 3.2'!$E$27)*100,"-")</f>
        <v>0.10859164935305672</v>
      </c>
      <c r="F22" s="82">
        <f>IFERROR(('ANNEX C - Table 3.2'!F24/'ANNEX C - Table 3.2'!$F$27)*100,"-")</f>
        <v>34.592588592064573</v>
      </c>
      <c r="G22" s="82">
        <f>IFERROR(('ANNEX C - Table 3.2'!G24/'ANNEX C - Table 3.2'!$G$27)*100,"-")</f>
        <v>30.634221906915514</v>
      </c>
      <c r="H22" s="83">
        <f>IFERROR(('ANNEX C - Table 3.2'!H24/'ANNEX C - Table 3.2'!$H$27)*100,"-")</f>
        <v>0</v>
      </c>
      <c r="I22" s="83">
        <f>IFERROR(('ANNEX C - Table 3.2'!I24/'ANNEX C - Table 3.2'!$I$27)*100,"-")</f>
        <v>0</v>
      </c>
      <c r="J22" s="82">
        <f>IFERROR(('ANNEX C - Table 3.2'!J24/'ANNEX C - Table 3.2'!$J$27)*100,"-")</f>
        <v>15.944542779334983</v>
      </c>
      <c r="K22" s="63"/>
      <c r="L22" s="68"/>
      <c r="M22" s="68"/>
      <c r="N22" s="68"/>
      <c r="O22" s="68"/>
      <c r="P22" s="68"/>
      <c r="Q22" s="68"/>
      <c r="R22" s="68"/>
      <c r="S22" s="55"/>
      <c r="T22" s="55"/>
      <c r="U22" s="55"/>
      <c r="V22" s="55"/>
      <c r="W22" s="55"/>
      <c r="X22" s="55"/>
      <c r="Y22" s="55"/>
      <c r="Z22" s="55"/>
    </row>
    <row r="23" spans="1:26" s="64" customFormat="1" ht="17.100000000000001" customHeight="1">
      <c r="A23" s="495"/>
      <c r="B23" s="51" t="s">
        <v>11</v>
      </c>
      <c r="C23" s="57"/>
      <c r="D23" s="82">
        <f>IFERROR(('ANNEX C - Table 3.2'!D25/'ANNEX C - Table 3.2'!$D$27)*100,"-")</f>
        <v>10.5949574942245</v>
      </c>
      <c r="E23" s="85">
        <f>IFERROR(('ANNEX C - Table 3.2'!E25/'ANNEX C - Table 3.2'!$E$27)*100,"-")</f>
        <v>2.4954616522308158E-3</v>
      </c>
      <c r="F23" s="82">
        <f>IFERROR(('ANNEX C - Table 3.2'!F25/'ANNEX C - Table 3.2'!$F$27)*100,"-")</f>
        <v>17.360130457904653</v>
      </c>
      <c r="G23" s="82">
        <f>IFERROR(('ANNEX C - Table 3.2'!G25/'ANNEX C - Table 3.2'!$G$27)*100,"-")</f>
        <v>13.092672320065708</v>
      </c>
      <c r="H23" s="83">
        <f>IFERROR(('ANNEX C - Table 3.2'!H25/'ANNEX C - Table 3.2'!$H$27)*100,"-")</f>
        <v>0</v>
      </c>
      <c r="I23" s="83">
        <f>IFERROR(('ANNEX C - Table 3.2'!I25/'ANNEX C - Table 3.2'!$I$27)*100,"-")</f>
        <v>0</v>
      </c>
      <c r="J23" s="82">
        <f>IFERROR(('ANNEX C - Table 3.2'!J25/'ANNEX C - Table 3.2'!$J$27)*100,"-")</f>
        <v>8.3873295162985073</v>
      </c>
      <c r="K23" s="63"/>
      <c r="L23" s="68"/>
      <c r="M23" s="68"/>
      <c r="N23" s="68"/>
      <c r="O23" s="68"/>
      <c r="P23" s="68"/>
      <c r="Q23" s="68"/>
      <c r="R23" s="68"/>
      <c r="S23" s="55"/>
      <c r="T23" s="55"/>
      <c r="U23" s="55"/>
      <c r="V23" s="55"/>
      <c r="W23" s="55"/>
      <c r="X23" s="55"/>
      <c r="Y23" s="55"/>
      <c r="Z23" s="55"/>
    </row>
    <row r="24" spans="1:26" s="64" customFormat="1" ht="17.100000000000001" customHeight="1">
      <c r="A24" s="496"/>
      <c r="B24" s="51" t="s">
        <v>13</v>
      </c>
      <c r="C24" s="57"/>
      <c r="D24" s="86">
        <f>IFERROR(('ANNEX C - Table 3.2'!D26/'ANNEX C - Table 3.2'!$D$27)*100,"-")</f>
        <v>0.58237759870414474</v>
      </c>
      <c r="E24" s="82">
        <f>IFERROR(('ANNEX C - Table 3.2'!E26/'ANNEX C - Table 3.2'!$E$27)*100,"-")</f>
        <v>86.809526596701943</v>
      </c>
      <c r="F24" s="82">
        <f>IFERROR(('ANNEX C - Table 3.2'!F26/'ANNEX C - Table 3.2'!$F$27)*100,"-")</f>
        <v>8.8316569176950264</v>
      </c>
      <c r="G24" s="82">
        <f>IFERROR(('ANNEX C - Table 3.2'!G26/'ANNEX C - Table 3.2'!$G$27)*100,"-")</f>
        <v>2.9444094790282609</v>
      </c>
      <c r="H24" s="82">
        <f>IFERROR(('ANNEX C - Table 3.2'!H26/'ANNEX C - Table 3.2'!$H$27)*100,"-")</f>
        <v>43.121346061884736</v>
      </c>
      <c r="I24" s="83">
        <f>IFERROR(('ANNEX C - Table 3.2'!I26/'ANNEX C - Table 3.2'!$I$27)*100,"-")</f>
        <v>0</v>
      </c>
      <c r="J24" s="82">
        <f>IFERROR(('ANNEX C - Table 3.2'!J26/'ANNEX C - Table 3.2'!$J$27)*100,"-")</f>
        <v>17.448463489328571</v>
      </c>
      <c r="K24" s="63"/>
      <c r="L24" s="68"/>
      <c r="M24" s="68"/>
      <c r="N24" s="68"/>
      <c r="O24" s="68"/>
      <c r="P24" s="68"/>
      <c r="Q24" s="68"/>
      <c r="R24" s="68"/>
      <c r="S24" s="55"/>
      <c r="T24" s="55"/>
      <c r="U24" s="55"/>
      <c r="V24" s="55"/>
      <c r="W24" s="55"/>
      <c r="X24" s="55"/>
      <c r="Y24" s="55"/>
      <c r="Z24" s="55"/>
    </row>
    <row r="25" spans="1:26" s="64" customFormat="1" ht="17.100000000000001" customHeight="1">
      <c r="A25" s="61"/>
      <c r="B25" s="58" t="s">
        <v>16</v>
      </c>
      <c r="C25" s="76"/>
      <c r="D25" s="88">
        <f>SUM(D18:D24)</f>
        <v>100.00000000000003</v>
      </c>
      <c r="E25" s="88">
        <f t="shared" ref="E25" si="1">SUM(E18:E24)</f>
        <v>100</v>
      </c>
      <c r="F25" s="88">
        <f t="shared" ref="F25" si="2">SUM(F18:F24)</f>
        <v>100</v>
      </c>
      <c r="G25" s="88">
        <f t="shared" ref="G25" si="3">SUM(G18:G24)</f>
        <v>100</v>
      </c>
      <c r="H25" s="88">
        <f t="shared" ref="H25" si="4">SUM(H18:H24)</f>
        <v>100</v>
      </c>
      <c r="I25" s="88">
        <f t="shared" ref="I25" si="5">SUM(I18:I24)</f>
        <v>99.999999999999986</v>
      </c>
      <c r="J25" s="88">
        <f t="shared" ref="J25" si="6">SUM(J18:J24)</f>
        <v>100</v>
      </c>
      <c r="K25" s="63"/>
      <c r="L25" s="68"/>
      <c r="M25" s="68"/>
      <c r="N25" s="68"/>
      <c r="O25" s="68"/>
      <c r="P25" s="68"/>
      <c r="Q25" s="68"/>
      <c r="R25" s="68"/>
      <c r="S25" s="55"/>
      <c r="T25" s="55"/>
      <c r="U25" s="55"/>
      <c r="V25" s="55"/>
      <c r="W25" s="55"/>
      <c r="X25" s="55"/>
      <c r="Y25" s="55"/>
      <c r="Z25" s="55"/>
    </row>
    <row r="26" spans="1:26" s="9" customFormat="1" ht="18" customHeight="1">
      <c r="B26" s="17"/>
      <c r="C26" s="17"/>
      <c r="D26" s="17"/>
      <c r="E26" s="17"/>
      <c r="F26" s="17"/>
      <c r="G26" s="17"/>
      <c r="H26" s="17"/>
      <c r="I26" s="17"/>
      <c r="J26" s="15"/>
    </row>
    <row r="27" spans="1:26" s="60" customFormat="1" ht="18" customHeight="1">
      <c r="A27" s="59"/>
      <c r="B27" s="491" t="s">
        <v>53</v>
      </c>
      <c r="C27" s="492"/>
      <c r="D27" s="492"/>
      <c r="E27" s="492"/>
      <c r="F27" s="492"/>
      <c r="G27" s="492"/>
      <c r="H27" s="492"/>
      <c r="I27" s="492"/>
      <c r="J27" s="493"/>
      <c r="K27" s="59"/>
    </row>
    <row r="28" spans="1:26" s="60" customFormat="1" ht="17.100000000000001" customHeight="1">
      <c r="A28" s="59"/>
      <c r="B28" s="89" t="s">
        <v>4</v>
      </c>
      <c r="C28" s="77"/>
      <c r="D28" s="80" t="s">
        <v>6</v>
      </c>
      <c r="E28" s="80" t="s">
        <v>7</v>
      </c>
      <c r="F28" s="80" t="s">
        <v>8</v>
      </c>
      <c r="G28" s="80" t="s">
        <v>9</v>
      </c>
      <c r="H28" s="80" t="s">
        <v>10</v>
      </c>
      <c r="I28" s="80" t="s">
        <v>11</v>
      </c>
      <c r="J28" s="90" t="s">
        <v>12</v>
      </c>
      <c r="K28" s="59"/>
    </row>
    <row r="29" spans="1:26" s="42" customFormat="1" ht="17.100000000000001" customHeight="1">
      <c r="A29" s="494" t="s">
        <v>51</v>
      </c>
      <c r="B29" s="51" t="s">
        <v>6</v>
      </c>
      <c r="C29" s="52"/>
      <c r="D29" s="82">
        <f>IFERROR(('ANNEX C - Table 3.2'!D32/'ANNEX C - Table 3.2'!$D$39)*100,"-")</f>
        <v>36.946110673382172</v>
      </c>
      <c r="E29" s="82">
        <f>IFERROR(('ANNEX C - Table 3.2'!E32/'ANNEX C - Table 3.2'!$E$39)*100,"-")</f>
        <v>8.3682863066865654</v>
      </c>
      <c r="F29" s="82">
        <f>IFERROR(('ANNEX C - Table 3.2'!F32/'ANNEX C - Table 3.2'!$F$39)*100,"-")</f>
        <v>14.441865701904616</v>
      </c>
      <c r="G29" s="82">
        <f>IFERROR(('ANNEX C - Table 3.2'!G32/'ANNEX C - Table 3.2'!$G$39)*100,"-")</f>
        <v>18.726484196469205</v>
      </c>
      <c r="H29" s="83">
        <f>IFERROR(('ANNEX C - Table 3.2'!H32/'ANNEX C - Table 3.2'!$H$39)*100,"-")</f>
        <v>0</v>
      </c>
      <c r="I29" s="83">
        <f>IFERROR(('ANNEX C - Table 3.2'!I32/'ANNEX C - Table 3.2'!$I$39)*100,"-")</f>
        <v>0</v>
      </c>
      <c r="J29" s="82">
        <f>IFERROR(('ANNEX C - Table 3.2'!J32/'ANNEX C - Table 3.2'!$J$39)*100,"-")</f>
        <v>10.942223262458429</v>
      </c>
      <c r="K29" s="39"/>
      <c r="L29" s="54"/>
      <c r="M29" s="54"/>
      <c r="N29" s="54"/>
      <c r="O29" s="54"/>
      <c r="P29" s="54"/>
      <c r="Q29" s="54"/>
      <c r="R29" s="54"/>
      <c r="S29" s="55"/>
      <c r="T29" s="55"/>
      <c r="U29" s="55"/>
      <c r="V29" s="55"/>
      <c r="W29" s="55"/>
      <c r="X29" s="55"/>
      <c r="Y29" s="55"/>
      <c r="Z29" s="55"/>
    </row>
    <row r="30" spans="1:26" s="42" customFormat="1" ht="17.100000000000001" customHeight="1">
      <c r="A30" s="495"/>
      <c r="B30" s="51" t="s">
        <v>7</v>
      </c>
      <c r="C30" s="57"/>
      <c r="D30" s="82">
        <f>IFERROR(('ANNEX C - Table 3.2'!D33/'ANNEX C - Table 3.2'!$D$39)*100,"-")</f>
        <v>15.405805849682896</v>
      </c>
      <c r="E30" s="84"/>
      <c r="F30" s="82">
        <f>IFERROR(('ANNEX C - Table 3.2'!F33/'ANNEX C - Table 3.2'!$F$39)*100,"-")</f>
        <v>13.129360920243263</v>
      </c>
      <c r="G30" s="82">
        <f>IFERROR(('ANNEX C - Table 3.2'!G33/'ANNEX C - Table 3.2'!$G$39)*100,"-")</f>
        <v>0.18219941376280224</v>
      </c>
      <c r="H30" s="82">
        <f>IFERROR(('ANNEX C - Table 3.2'!H33/'ANNEX C - Table 3.2'!$H$39)*100,"-")</f>
        <v>2.8515536766558925E-2</v>
      </c>
      <c r="I30" s="82">
        <f>IFERROR(('ANNEX C - Table 3.2'!I33/'ANNEX C - Table 3.2'!$I$39)*100,"-")</f>
        <v>9.2961459904101567</v>
      </c>
      <c r="J30" s="82">
        <f>IFERROR(('ANNEX C - Table 3.2'!J33/'ANNEX C - Table 3.2'!$J$39)*100,"-")</f>
        <v>7.5561466034912232</v>
      </c>
      <c r="K30" s="39"/>
      <c r="L30" s="54"/>
      <c r="M30" s="54"/>
      <c r="N30" s="54"/>
      <c r="O30" s="54"/>
      <c r="P30" s="54"/>
      <c r="Q30" s="54"/>
      <c r="R30" s="54"/>
      <c r="S30" s="55"/>
      <c r="T30" s="55"/>
      <c r="U30" s="55"/>
      <c r="V30" s="55"/>
      <c r="W30" s="55"/>
      <c r="X30" s="55"/>
      <c r="Y30" s="55"/>
      <c r="Z30" s="55"/>
    </row>
    <row r="31" spans="1:26" s="42" customFormat="1" ht="17.100000000000001" customHeight="1">
      <c r="A31" s="495"/>
      <c r="B31" s="51" t="s">
        <v>8</v>
      </c>
      <c r="C31" s="69"/>
      <c r="D31" s="82">
        <f>IFERROR(('ANNEX C - Table 3.2'!D34/'ANNEX C - Table 3.2'!$D$39)*100,"-")</f>
        <v>31.244552489122345</v>
      </c>
      <c r="E31" s="82">
        <f>IFERROR(('ANNEX C - Table 3.2'!E34/'ANNEX C - Table 3.2'!$E$39)*100,"-")</f>
        <v>1.9913930017562045</v>
      </c>
      <c r="F31" s="82">
        <f>IFERROR(('ANNEX C - Table 3.2'!F34/'ANNEX C - Table 3.2'!$F$39)*100,"-")</f>
        <v>6.837281104713977</v>
      </c>
      <c r="G31" s="82">
        <f>IFERROR(('ANNEX C - Table 3.2'!G34/'ANNEX C - Table 3.2'!$G$39)*100,"-")</f>
        <v>18.709864905384656</v>
      </c>
      <c r="H31" s="82">
        <f>IFERROR(('ANNEX C - Table 3.2'!H34/'ANNEX C - Table 3.2'!$H$39)*100,"-")</f>
        <v>50.164263281683994</v>
      </c>
      <c r="I31" s="82">
        <f>IFERROR(('ANNEX C - Table 3.2'!I34/'ANNEX C - Table 3.2'!$I$39)*100,"-")</f>
        <v>60.795239976980589</v>
      </c>
      <c r="J31" s="82">
        <f>IFERROR(('ANNEX C - Table 3.2'!J34/'ANNEX C - Table 3.2'!$J$39)*100,"-")</f>
        <v>27.880376927265051</v>
      </c>
      <c r="L31" s="70"/>
      <c r="M31" s="70"/>
      <c r="N31" s="70"/>
      <c r="O31" s="70"/>
      <c r="P31" s="70"/>
      <c r="Q31" s="70"/>
      <c r="R31" s="70"/>
      <c r="S31" s="55"/>
      <c r="T31" s="55"/>
      <c r="U31" s="55"/>
      <c r="V31" s="55"/>
      <c r="W31" s="55"/>
      <c r="X31" s="55"/>
      <c r="Y31" s="55"/>
      <c r="Z31" s="55"/>
    </row>
    <row r="32" spans="1:26" s="42" customFormat="1" ht="17.100000000000001" customHeight="1">
      <c r="A32" s="495"/>
      <c r="B32" s="51" t="s">
        <v>9</v>
      </c>
      <c r="C32" s="57"/>
      <c r="D32" s="82">
        <f>IFERROR(('ANNEX C - Table 3.2'!D35/'ANNEX C - Table 3.2'!$D$39)*100,"-")</f>
        <v>1.3271185832532817</v>
      </c>
      <c r="E32" s="82">
        <f>IFERROR(('ANNEX C - Table 3.2'!E35/'ANNEX C - Table 3.2'!$E$39)*100,"-")</f>
        <v>1.64583599907</v>
      </c>
      <c r="F32" s="82">
        <f>IFERROR(('ANNEX C - Table 3.2'!F35/'ANNEX C - Table 3.2'!$F$39)*100,"-")</f>
        <v>5.6155657711813207</v>
      </c>
      <c r="G32" s="82">
        <f>IFERROR(('ANNEX C - Table 3.2'!G35/'ANNEX C - Table 3.2'!$G$39)*100,"-")</f>
        <v>15.360807391837225</v>
      </c>
      <c r="H32" s="82">
        <f>IFERROR(('ANNEX C - Table 3.2'!H35/'ANNEX C - Table 3.2'!$H$39)*100,"-")</f>
        <v>6.6062304318142502</v>
      </c>
      <c r="I32" s="82">
        <f>IFERROR(('ANNEX C - Table 3.2'!I35/'ANNEX C - Table 3.2'!$I$39)*100,"-")</f>
        <v>29.908614032609265</v>
      </c>
      <c r="J32" s="82">
        <f>IFERROR(('ANNEX C - Table 3.2'!J35/'ANNEX C - Table 3.2'!$J$39)*100,"-")</f>
        <v>11.728668102884447</v>
      </c>
      <c r="K32" s="39"/>
      <c r="L32" s="54"/>
      <c r="M32" s="54"/>
      <c r="N32" s="54"/>
      <c r="O32" s="54"/>
      <c r="P32" s="54"/>
      <c r="Q32" s="54"/>
      <c r="R32" s="54"/>
      <c r="S32" s="55"/>
      <c r="T32" s="55"/>
      <c r="U32" s="55"/>
      <c r="V32" s="55"/>
      <c r="W32" s="55"/>
      <c r="X32" s="55"/>
      <c r="Y32" s="55"/>
      <c r="Z32" s="55"/>
    </row>
    <row r="33" spans="1:26" s="42" customFormat="1" ht="17.100000000000001" customHeight="1">
      <c r="A33" s="495"/>
      <c r="B33" s="51" t="s">
        <v>10</v>
      </c>
      <c r="C33" s="57"/>
      <c r="D33" s="82">
        <f>IFERROR(('ANNEX C - Table 3.2'!D36/'ANNEX C - Table 3.2'!$D$39)*100,"-")</f>
        <v>3.0604065085159102</v>
      </c>
      <c r="E33" s="82">
        <f>IFERROR(('ANNEX C - Table 3.2'!E36/'ANNEX C - Table 3.2'!$E$39)*100,"-")</f>
        <v>0.10475571399175443</v>
      </c>
      <c r="F33" s="82">
        <f>IFERROR(('ANNEX C - Table 3.2'!F36/'ANNEX C - Table 3.2'!$F$39)*100,"-")</f>
        <v>33.711651727318078</v>
      </c>
      <c r="G33" s="82">
        <f>IFERROR(('ANNEX C - Table 3.2'!G36/'ANNEX C - Table 3.2'!$G$39)*100,"-")</f>
        <v>30.574230941601861</v>
      </c>
      <c r="H33" s="83">
        <f>IFERROR(('ANNEX C - Table 3.2'!H36/'ANNEX C - Table 3.2'!$H$39)*100,"-")</f>
        <v>0</v>
      </c>
      <c r="I33" s="83">
        <f>IFERROR(('ANNEX C - Table 3.2'!I36/'ANNEX C - Table 3.2'!$I$39)*100,"-")</f>
        <v>0</v>
      </c>
      <c r="J33" s="82">
        <f>IFERROR(('ANNEX C - Table 3.2'!J36/'ANNEX C - Table 3.2'!$J$39)*100,"-")</f>
        <v>15.811032979468662</v>
      </c>
      <c r="K33" s="39"/>
      <c r="L33" s="54"/>
      <c r="M33" s="54"/>
      <c r="N33" s="54"/>
      <c r="O33" s="54"/>
      <c r="P33" s="54"/>
      <c r="Q33" s="54"/>
      <c r="R33" s="54"/>
      <c r="S33" s="55"/>
      <c r="T33" s="55"/>
      <c r="U33" s="55"/>
      <c r="V33" s="55"/>
      <c r="W33" s="55"/>
      <c r="X33" s="55"/>
      <c r="Y33" s="55"/>
      <c r="Z33" s="55"/>
    </row>
    <row r="34" spans="1:26" s="42" customFormat="1" ht="17.100000000000001" customHeight="1">
      <c r="A34" s="495"/>
      <c r="B34" s="51" t="s">
        <v>11</v>
      </c>
      <c r="C34" s="57"/>
      <c r="D34" s="82">
        <f>IFERROR(('ANNEX C - Table 3.2'!D37/'ANNEX C - Table 3.2'!$D$39)*100,"-")</f>
        <v>11.361817041414405</v>
      </c>
      <c r="E34" s="85">
        <f>IFERROR(('ANNEX C - Table 3.2'!E37/'ANNEX C - Table 3.2'!$E$39)*100,"-")</f>
        <v>2.9777356790898313E-3</v>
      </c>
      <c r="F34" s="82">
        <f>IFERROR(('ANNEX C - Table 3.2'!F37/'ANNEX C - Table 3.2'!$F$39)*100,"-")</f>
        <v>17.194321717908338</v>
      </c>
      <c r="G34" s="82">
        <f>IFERROR(('ANNEX C - Table 3.2'!G37/'ANNEX C - Table 3.2'!$G$39)*100,"-")</f>
        <v>13.345625300055715</v>
      </c>
      <c r="H34" s="83">
        <f>IFERROR(('ANNEX C - Table 3.2'!H37/'ANNEX C - Table 3.2'!$H$39)*100,"-")</f>
        <v>0</v>
      </c>
      <c r="I34" s="83">
        <f>IFERROR(('ANNEX C - Table 3.2'!I37/'ANNEX C - Table 3.2'!$I$39)*100,"-")</f>
        <v>0</v>
      </c>
      <c r="J34" s="82">
        <f>IFERROR(('ANNEX C - Table 3.2'!J37/'ANNEX C - Table 3.2'!$J$39)*100,"-")</f>
        <v>8.4645163953507723</v>
      </c>
      <c r="K34" s="39"/>
      <c r="L34" s="54"/>
      <c r="M34" s="54"/>
      <c r="N34" s="54"/>
      <c r="O34" s="54"/>
      <c r="P34" s="54"/>
      <c r="Q34" s="54"/>
      <c r="R34" s="54"/>
      <c r="S34" s="55"/>
      <c r="T34" s="55"/>
      <c r="U34" s="55"/>
      <c r="V34" s="55"/>
      <c r="W34" s="55"/>
      <c r="X34" s="55"/>
      <c r="Y34" s="55"/>
      <c r="Z34" s="55"/>
    </row>
    <row r="35" spans="1:26" s="42" customFormat="1" ht="17.100000000000001" customHeight="1">
      <c r="A35" s="496"/>
      <c r="B35" s="51" t="s">
        <v>13</v>
      </c>
      <c r="C35" s="57"/>
      <c r="D35" s="86">
        <f>IFERROR(('ANNEX C - Table 3.2'!D38/'ANNEX C - Table 3.2'!$D$39)*100,"-")</f>
        <v>0.65418885462898013</v>
      </c>
      <c r="E35" s="82">
        <f>IFERROR(('ANNEX C - Table 3.2'!E38/'ANNEX C - Table 3.2'!$E$39)*100,"-")</f>
        <v>87.886751242816388</v>
      </c>
      <c r="F35" s="82">
        <f>IFERROR(('ANNEX C - Table 3.2'!F38/'ANNEX C - Table 3.2'!$F$39)*100,"-")</f>
        <v>9.0699530567304016</v>
      </c>
      <c r="G35" s="82">
        <f>IFERROR(('ANNEX C - Table 3.2'!G38/'ANNEX C - Table 3.2'!$G$39)*100,"-")</f>
        <v>3.1007878508885303</v>
      </c>
      <c r="H35" s="82">
        <f>IFERROR(('ANNEX C - Table 3.2'!H38/'ANNEX C - Table 3.2'!$H$39)*100,"-")</f>
        <v>43.200990749735176</v>
      </c>
      <c r="I35" s="83">
        <f>IFERROR(('ANNEX C - Table 3.2'!I38/'ANNEX C - Table 3.2'!$I$39)*100,"-")</f>
        <v>0</v>
      </c>
      <c r="J35" s="82">
        <f>IFERROR(('ANNEX C - Table 3.2'!J38/'ANNEX C - Table 3.2'!$J$39)*100,"-")</f>
        <v>17.617035729081408</v>
      </c>
      <c r="K35" s="39"/>
      <c r="L35" s="54"/>
      <c r="M35" s="54"/>
      <c r="N35" s="54"/>
      <c r="O35" s="54"/>
      <c r="P35" s="54"/>
      <c r="Q35" s="54"/>
      <c r="R35" s="54"/>
      <c r="S35" s="55"/>
      <c r="T35" s="55"/>
      <c r="U35" s="55"/>
      <c r="V35" s="55"/>
      <c r="W35" s="55"/>
      <c r="X35" s="55"/>
      <c r="Y35" s="55"/>
      <c r="Z35" s="55"/>
    </row>
    <row r="36" spans="1:26" s="42" customFormat="1" ht="17.100000000000001" customHeight="1">
      <c r="A36" s="47"/>
      <c r="B36" s="87" t="s">
        <v>16</v>
      </c>
      <c r="C36" s="76"/>
      <c r="D36" s="88">
        <f>SUM(D29:D35)</f>
        <v>100</v>
      </c>
      <c r="E36" s="88">
        <f t="shared" ref="E36" si="7">SUM(E29:E35)</f>
        <v>100</v>
      </c>
      <c r="F36" s="88">
        <f t="shared" ref="F36" si="8">SUM(F29:F35)</f>
        <v>99.999999999999986</v>
      </c>
      <c r="G36" s="88">
        <f t="shared" ref="G36" si="9">SUM(G29:G35)</f>
        <v>100.00000000000001</v>
      </c>
      <c r="H36" s="88">
        <f t="shared" ref="H36" si="10">SUM(H29:H35)</f>
        <v>99.999999999999972</v>
      </c>
      <c r="I36" s="88">
        <f t="shared" ref="I36" si="11">SUM(I29:I35)</f>
        <v>100.00000000000001</v>
      </c>
      <c r="J36" s="88">
        <f t="shared" ref="J36" si="12">SUM(J29:J35)</f>
        <v>99.999999999999986</v>
      </c>
      <c r="K36" s="39"/>
      <c r="L36" s="54"/>
      <c r="M36" s="54"/>
      <c r="N36" s="54"/>
      <c r="O36" s="54"/>
      <c r="P36" s="54"/>
      <c r="Q36" s="54"/>
      <c r="R36" s="54"/>
      <c r="S36" s="55"/>
      <c r="T36" s="55"/>
      <c r="U36" s="55"/>
      <c r="V36" s="55"/>
      <c r="W36" s="55"/>
      <c r="X36" s="55"/>
      <c r="Y36" s="55"/>
      <c r="Z36" s="55"/>
    </row>
    <row r="37" spans="1:26" s="7" customFormat="1">
      <c r="B37" s="15"/>
      <c r="C37" s="15"/>
      <c r="D37" s="15"/>
      <c r="E37" s="15"/>
      <c r="F37" s="15"/>
      <c r="G37" s="15"/>
      <c r="H37" s="15"/>
      <c r="I37" s="15"/>
      <c r="J37" s="15"/>
    </row>
    <row r="38" spans="1:26" s="60" customFormat="1" ht="18" customHeight="1">
      <c r="A38" s="59"/>
      <c r="B38" s="491" t="s">
        <v>54</v>
      </c>
      <c r="C38" s="492"/>
      <c r="D38" s="492"/>
      <c r="E38" s="492"/>
      <c r="F38" s="492"/>
      <c r="G38" s="492"/>
      <c r="H38" s="492"/>
      <c r="I38" s="492"/>
      <c r="J38" s="493"/>
      <c r="K38" s="59"/>
    </row>
    <row r="39" spans="1:26" s="60" customFormat="1" ht="17.100000000000001" customHeight="1">
      <c r="A39" s="59"/>
      <c r="B39" s="89" t="s">
        <v>4</v>
      </c>
      <c r="C39" s="77"/>
      <c r="D39" s="80" t="s">
        <v>6</v>
      </c>
      <c r="E39" s="80" t="s">
        <v>7</v>
      </c>
      <c r="F39" s="80" t="s">
        <v>8</v>
      </c>
      <c r="G39" s="80" t="s">
        <v>9</v>
      </c>
      <c r="H39" s="80" t="s">
        <v>10</v>
      </c>
      <c r="I39" s="80" t="s">
        <v>11</v>
      </c>
      <c r="J39" s="90" t="s">
        <v>12</v>
      </c>
      <c r="K39" s="59"/>
    </row>
    <row r="40" spans="1:26" s="42" customFormat="1" ht="17.100000000000001" customHeight="1">
      <c r="A40" s="494" t="s">
        <v>51</v>
      </c>
      <c r="B40" s="51" t="s">
        <v>6</v>
      </c>
      <c r="C40" s="52"/>
      <c r="D40" s="82">
        <f>IFERROR(('ANNEX C - Table 3.2'!D44/'ANNEX C - Table 3.2'!$D$51)*100,"-")</f>
        <v>41.533403473724967</v>
      </c>
      <c r="E40" s="82">
        <f>IFERROR(('ANNEX C - Table 3.2'!E44/'ANNEX C - Table 3.2'!$E$51)*100,"-")</f>
        <v>8.4543824428802328</v>
      </c>
      <c r="F40" s="82">
        <f>IFERROR(('ANNEX C - Table 3.2'!F44/'ANNEX C - Table 3.2'!$F$51)*100,"-")</f>
        <v>13.799149857254777</v>
      </c>
      <c r="G40" s="82">
        <f>IFERROR(('ANNEX C - Table 3.2'!G44/'ANNEX C - Table 3.2'!$G$51)*100,"-")</f>
        <v>18.650524315798851</v>
      </c>
      <c r="H40" s="83">
        <f>IFERROR(('ANNEX C - Table 3.2'!H44/'ANNEX C - Table 3.2'!$H$51)*100,"-")</f>
        <v>0</v>
      </c>
      <c r="I40" s="83">
        <f>IFERROR(('ANNEX C - Table 3.2'!I44/'ANNEX C - Table 3.2'!$I$51)*100,"-")</f>
        <v>0</v>
      </c>
      <c r="J40" s="82">
        <f>IFERROR(('ANNEX C - Table 3.2'!J44/'ANNEX C - Table 3.2'!$J$51)*100,"-")</f>
        <v>10.68122914375131</v>
      </c>
      <c r="K40" s="39"/>
      <c r="L40" s="54"/>
      <c r="M40" s="54"/>
      <c r="N40" s="54"/>
      <c r="O40" s="54"/>
      <c r="P40" s="54"/>
      <c r="Q40" s="54"/>
      <c r="R40" s="54"/>
      <c r="S40" s="55"/>
      <c r="T40" s="55"/>
      <c r="U40" s="55"/>
      <c r="V40" s="55"/>
      <c r="W40" s="55"/>
      <c r="X40" s="55"/>
      <c r="Y40" s="55"/>
      <c r="Z40" s="55"/>
    </row>
    <row r="41" spans="1:26" s="42" customFormat="1" ht="17.100000000000001" customHeight="1">
      <c r="A41" s="495"/>
      <c r="B41" s="51" t="s">
        <v>7</v>
      </c>
      <c r="C41" s="57"/>
      <c r="D41" s="82">
        <f>IFERROR(('ANNEX C - Table 3.2'!D45/'ANNEX C - Table 3.2'!$D$51)*100,"-")</f>
        <v>7.2541373911602314</v>
      </c>
      <c r="E41" s="84"/>
      <c r="F41" s="82">
        <f>IFERROR(('ANNEX C - Table 3.2'!F45/'ANNEX C - Table 3.2'!$F$51)*100,"-")</f>
        <v>13.871139398780485</v>
      </c>
      <c r="G41" s="82">
        <f>IFERROR(('ANNEX C - Table 3.2'!G45/'ANNEX C - Table 3.2'!$G$51)*100,"-")</f>
        <v>0.16408808650124382</v>
      </c>
      <c r="H41" s="82">
        <f>IFERROR(('ANNEX C - Table 3.2'!H45/'ANNEX C - Table 3.2'!$H$51)*100,"-")</f>
        <v>2.4157890629774352E-2</v>
      </c>
      <c r="I41" s="82">
        <f>IFERROR(('ANNEX C - Table 3.2'!I45/'ANNEX C - Table 3.2'!$I$51)*100,"-")</f>
        <v>10.300776971012796</v>
      </c>
      <c r="J41" s="82">
        <f>IFERROR(('ANNEX C - Table 3.2'!J45/'ANNEX C - Table 3.2'!$J$51)*100,"-")</f>
        <v>7.4667063463911747</v>
      </c>
      <c r="K41" s="39"/>
      <c r="L41" s="54"/>
      <c r="M41" s="54"/>
      <c r="N41" s="54"/>
      <c r="O41" s="54"/>
      <c r="P41" s="54"/>
      <c r="Q41" s="54"/>
      <c r="R41" s="54"/>
      <c r="S41" s="55"/>
      <c r="T41" s="55"/>
      <c r="U41" s="55"/>
      <c r="V41" s="55"/>
      <c r="W41" s="55"/>
      <c r="X41" s="55"/>
      <c r="Y41" s="55"/>
      <c r="Z41" s="55"/>
    </row>
    <row r="42" spans="1:26" s="42" customFormat="1" ht="17.100000000000001" customHeight="1">
      <c r="A42" s="495"/>
      <c r="B42" s="51" t="s">
        <v>8</v>
      </c>
      <c r="C42" s="57"/>
      <c r="D42" s="82">
        <f>IFERROR(('ANNEX C - Table 3.2'!D46/'ANNEX C - Table 3.2'!$D$51)*100,"-")</f>
        <v>31.61203115102958</v>
      </c>
      <c r="E42" s="82">
        <f>IFERROR(('ANNEX C - Table 3.2'!E46/'ANNEX C - Table 3.2'!$E$51)*100,"-")</f>
        <v>1.0244311195861415</v>
      </c>
      <c r="F42" s="82">
        <f>IFERROR(('ANNEX C - Table 3.2'!F46/'ANNEX C - Table 3.2'!$F$51)*100,"-")</f>
        <v>6.5939048730486283</v>
      </c>
      <c r="G42" s="82">
        <f>IFERROR(('ANNEX C - Table 3.2'!G46/'ANNEX C - Table 3.2'!$G$51)*100,"-")</f>
        <v>18.52367849055128</v>
      </c>
      <c r="H42" s="82">
        <f>IFERROR(('ANNEX C - Table 3.2'!H46/'ANNEX C - Table 3.2'!$H$51)*100,"-")</f>
        <v>51.579494465781075</v>
      </c>
      <c r="I42" s="82">
        <f>IFERROR(('ANNEX C - Table 3.2'!I46/'ANNEX C - Table 3.2'!$I$51)*100,"-")</f>
        <v>59.176749552307541</v>
      </c>
      <c r="J42" s="82">
        <f>IFERROR(('ANNEX C - Table 3.2'!J46/'ANNEX C - Table 3.2'!$J$51)*100,"-")</f>
        <v>27.9059688282547</v>
      </c>
      <c r="K42" s="39"/>
      <c r="L42" s="54"/>
      <c r="M42" s="54"/>
      <c r="N42" s="54"/>
      <c r="O42" s="54"/>
      <c r="P42" s="54"/>
      <c r="Q42" s="54"/>
      <c r="R42" s="54"/>
      <c r="S42" s="55"/>
      <c r="T42" s="55"/>
      <c r="U42" s="55"/>
      <c r="V42" s="55"/>
      <c r="W42" s="55"/>
      <c r="X42" s="55"/>
      <c r="Y42" s="55"/>
      <c r="Z42" s="55"/>
    </row>
    <row r="43" spans="1:26" s="42" customFormat="1" ht="17.100000000000001" customHeight="1">
      <c r="A43" s="495"/>
      <c r="B43" s="51" t="s">
        <v>9</v>
      </c>
      <c r="C43" s="57"/>
      <c r="D43" s="82">
        <f>IFERROR(('ANNEX C - Table 3.2'!D47/'ANNEX C - Table 3.2'!$D$51)*100,"-")</f>
        <v>1.4899120821592862</v>
      </c>
      <c r="E43" s="82">
        <f>IFERROR(('ANNEX C - Table 3.2'!E47/'ANNEX C - Table 3.2'!$E$51)*100,"-")</f>
        <v>1.68244524027568</v>
      </c>
      <c r="F43" s="82">
        <f>IFERROR(('ANNEX C - Table 3.2'!F47/'ANNEX C - Table 3.2'!$F$51)*100,"-")</f>
        <v>5.7364364632143898</v>
      </c>
      <c r="G43" s="82">
        <f>IFERROR(('ANNEX C - Table 3.2'!G47/'ANNEX C - Table 3.2'!$G$51)*100,"-")</f>
        <v>15.203881975110603</v>
      </c>
      <c r="H43" s="82">
        <f>IFERROR(('ANNEX C - Table 3.2'!H47/'ANNEX C - Table 3.2'!$H$51)*100,"-")</f>
        <v>6.4157692971704847</v>
      </c>
      <c r="I43" s="82">
        <f>IFERROR(('ANNEX C - Table 3.2'!I47/'ANNEX C - Table 3.2'!$I$51)*100,"-")</f>
        <v>29.181477843838376</v>
      </c>
      <c r="J43" s="82">
        <f>IFERROR(('ANNEX C - Table 3.2'!J47/'ANNEX C - Table 3.2'!$J$51)*100,"-")</f>
        <v>11.830585541226185</v>
      </c>
      <c r="K43" s="39"/>
      <c r="L43" s="54"/>
      <c r="M43" s="54"/>
      <c r="N43" s="54"/>
      <c r="O43" s="54"/>
      <c r="P43" s="54"/>
      <c r="Q43" s="54"/>
      <c r="R43" s="54"/>
      <c r="S43" s="55"/>
      <c r="T43" s="55"/>
      <c r="U43" s="55"/>
      <c r="V43" s="55"/>
      <c r="W43" s="55"/>
      <c r="X43" s="55"/>
      <c r="Y43" s="55"/>
      <c r="Z43" s="55"/>
    </row>
    <row r="44" spans="1:26" s="42" customFormat="1" ht="17.100000000000001" customHeight="1">
      <c r="A44" s="495"/>
      <c r="B44" s="51" t="s">
        <v>10</v>
      </c>
      <c r="C44" s="69"/>
      <c r="D44" s="82">
        <f>IFERROR(('ANNEX C - Table 3.2'!D48/'ANNEX C - Table 3.2'!$D$51)*100,"-")</f>
        <v>3.6365267594530524</v>
      </c>
      <c r="E44" s="82">
        <f>IFERROR(('ANNEX C - Table 3.2'!E48/'ANNEX C - Table 3.2'!$E$51)*100,"-")</f>
        <v>9.1735217171811503E-2</v>
      </c>
      <c r="F44" s="82">
        <f>IFERROR(('ANNEX C - Table 3.2'!F48/'ANNEX C - Table 3.2'!$F$51)*100,"-")</f>
        <v>34.160811361516458</v>
      </c>
      <c r="G44" s="82">
        <f>IFERROR(('ANNEX C - Table 3.2'!G48/'ANNEX C - Table 3.2'!$G$51)*100,"-")</f>
        <v>30.759892003475326</v>
      </c>
      <c r="H44" s="82">
        <f>IFERROR(('ANNEX C - Table 3.2'!H48/'ANNEX C - Table 3.2'!$H$51)*100,"-")</f>
        <v>0.75138111027276322</v>
      </c>
      <c r="I44" s="82">
        <f>IFERROR(('ANNEX C - Table 3.2'!I48/'ANNEX C - Table 3.2'!$I$51)*100,"-")</f>
        <v>1.3409956328412771</v>
      </c>
      <c r="J44" s="82">
        <f>IFERROR(('ANNEX C - Table 3.2'!J48/'ANNEX C - Table 3.2'!$J$51)*100,"-")</f>
        <v>16.438137963123012</v>
      </c>
      <c r="L44" s="70"/>
      <c r="M44" s="70"/>
      <c r="N44" s="70"/>
      <c r="O44" s="70"/>
      <c r="P44" s="70"/>
      <c r="Q44" s="70"/>
      <c r="R44" s="70"/>
      <c r="S44" s="55"/>
      <c r="T44" s="55"/>
      <c r="U44" s="55"/>
      <c r="V44" s="55"/>
      <c r="W44" s="55"/>
      <c r="X44" s="55"/>
      <c r="Y44" s="55"/>
      <c r="Z44" s="55"/>
    </row>
    <row r="45" spans="1:26" s="42" customFormat="1" ht="17.100000000000001" customHeight="1">
      <c r="A45" s="495"/>
      <c r="B45" s="51" t="s">
        <v>11</v>
      </c>
      <c r="C45" s="57"/>
      <c r="D45" s="82">
        <f>IFERROR(('ANNEX C - Table 3.2'!D49/'ANNEX C - Table 3.2'!$D$51)*100,"-")</f>
        <v>13.718247175349068</v>
      </c>
      <c r="E45" s="85">
        <f>IFERROR(('ANNEX C - Table 3.2'!E49/'ANNEX C - Table 3.2'!$E$51)*100,"-")</f>
        <v>1.8239033793266378E-3</v>
      </c>
      <c r="F45" s="82">
        <f>IFERROR(('ANNEX C - Table 3.2'!F49/'ANNEX C - Table 3.2'!$F$51)*100,"-")</f>
        <v>17.26169851842797</v>
      </c>
      <c r="G45" s="82">
        <f>IFERROR(('ANNEX C - Table 3.2'!G49/'ANNEX C - Table 3.2'!$G$51)*100,"-")</f>
        <v>13.376930668177966</v>
      </c>
      <c r="H45" s="83">
        <f>IFERROR(('ANNEX C - Table 3.2'!H49/'ANNEX C - Table 3.2'!$H$51)*100,"-")</f>
        <v>0</v>
      </c>
      <c r="I45" s="83">
        <f>IFERROR(('ANNEX C - Table 3.2'!I49/'ANNEX C - Table 3.2'!$I$51)*100,"-")</f>
        <v>0</v>
      </c>
      <c r="J45" s="82">
        <f>IFERROR(('ANNEX C - Table 3.2'!J49/'ANNEX C - Table 3.2'!$J$51)*100,"-")</f>
        <v>8.5606913728572511</v>
      </c>
      <c r="K45" s="39"/>
      <c r="L45" s="54"/>
      <c r="M45" s="54"/>
      <c r="N45" s="54"/>
      <c r="O45" s="54"/>
      <c r="P45" s="54"/>
      <c r="Q45" s="54"/>
      <c r="R45" s="54"/>
      <c r="S45" s="55"/>
      <c r="T45" s="55"/>
      <c r="U45" s="55"/>
      <c r="V45" s="55"/>
      <c r="W45" s="55"/>
      <c r="X45" s="55"/>
      <c r="Y45" s="55"/>
      <c r="Z45" s="55"/>
    </row>
    <row r="46" spans="1:26" s="42" customFormat="1" ht="17.100000000000001" customHeight="1">
      <c r="A46" s="496"/>
      <c r="B46" s="51" t="s">
        <v>13</v>
      </c>
      <c r="C46" s="57"/>
      <c r="D46" s="86">
        <f>IFERROR(('ANNEX C - Table 3.2'!D50/'ANNEX C - Table 3.2'!$D$51)*100,"-")</f>
        <v>0.75574196712381758</v>
      </c>
      <c r="E46" s="82">
        <f>IFERROR(('ANNEX C - Table 3.2'!E50/'ANNEX C - Table 3.2'!$E$51)*100,"-")</f>
        <v>88.745182076706811</v>
      </c>
      <c r="F46" s="82">
        <f>IFERROR(('ANNEX C - Table 3.2'!F50/'ANNEX C - Table 3.2'!$F$51)*100,"-")</f>
        <v>8.5768595277572839</v>
      </c>
      <c r="G46" s="82">
        <f>IFERROR(('ANNEX C - Table 3.2'!G50/'ANNEX C - Table 3.2'!$G$51)*100,"-")</f>
        <v>3.3210044603847244</v>
      </c>
      <c r="H46" s="82">
        <f>IFERROR(('ANNEX C - Table 3.2'!H50/'ANNEX C - Table 3.2'!$H$51)*100,"-")</f>
        <v>41.229197236145914</v>
      </c>
      <c r="I46" s="83">
        <f>IFERROR(('ANNEX C - Table 3.2'!I50/'ANNEX C - Table 3.2'!$I$51)*100,"-")</f>
        <v>0</v>
      </c>
      <c r="J46" s="82">
        <f>IFERROR(('ANNEX C - Table 3.2'!J50/'ANNEX C - Table 3.2'!$J$51)*100,"-")</f>
        <v>17.116680804396356</v>
      </c>
      <c r="K46" s="39"/>
      <c r="L46" s="54"/>
      <c r="M46" s="54"/>
      <c r="N46" s="54"/>
      <c r="O46" s="54"/>
      <c r="P46" s="54"/>
      <c r="Q46" s="54"/>
      <c r="R46" s="54"/>
      <c r="S46" s="55"/>
      <c r="T46" s="55"/>
      <c r="U46" s="55"/>
      <c r="V46" s="55"/>
      <c r="W46" s="55"/>
      <c r="X46" s="55"/>
      <c r="Y46" s="55"/>
      <c r="Z46" s="55"/>
    </row>
    <row r="47" spans="1:26" s="42" customFormat="1" ht="17.100000000000001" customHeight="1">
      <c r="A47" s="47"/>
      <c r="B47" s="87" t="s">
        <v>16</v>
      </c>
      <c r="C47" s="76"/>
      <c r="D47" s="88">
        <f>SUM(D40:D46)</f>
        <v>100</v>
      </c>
      <c r="E47" s="88">
        <f t="shared" ref="E47" si="13">SUM(E40:E46)</f>
        <v>100</v>
      </c>
      <c r="F47" s="88">
        <f t="shared" ref="F47" si="14">SUM(F40:F46)</f>
        <v>100</v>
      </c>
      <c r="G47" s="88">
        <f t="shared" ref="G47" si="15">SUM(G40:G46)</f>
        <v>100</v>
      </c>
      <c r="H47" s="88">
        <f t="shared" ref="H47" si="16">SUM(H40:H46)</f>
        <v>100</v>
      </c>
      <c r="I47" s="88">
        <f t="shared" ref="I47" si="17">SUM(I40:I46)</f>
        <v>99.999999999999986</v>
      </c>
      <c r="J47" s="88">
        <f t="shared" ref="J47" si="18">SUM(J40:J46)</f>
        <v>99.999999999999986</v>
      </c>
      <c r="K47" s="39"/>
      <c r="L47" s="54"/>
      <c r="M47" s="54"/>
      <c r="N47" s="54"/>
      <c r="O47" s="54"/>
      <c r="P47" s="54"/>
      <c r="Q47" s="54"/>
      <c r="R47" s="54"/>
      <c r="S47" s="55"/>
      <c r="T47" s="55"/>
      <c r="U47" s="55"/>
      <c r="V47" s="55"/>
      <c r="W47" s="55"/>
      <c r="X47" s="55"/>
      <c r="Y47" s="55"/>
      <c r="Z47" s="55"/>
    </row>
    <row r="48" spans="1:26" s="7" customFormat="1">
      <c r="B48" s="15"/>
      <c r="C48" s="15"/>
      <c r="D48" s="15"/>
      <c r="E48" s="15"/>
      <c r="F48" s="15"/>
      <c r="G48" s="15"/>
      <c r="H48" s="15"/>
      <c r="I48" s="15"/>
      <c r="J48" s="15"/>
    </row>
    <row r="49" spans="1:27" s="60" customFormat="1" ht="18" customHeight="1">
      <c r="A49" s="59"/>
      <c r="B49" s="491" t="s">
        <v>55</v>
      </c>
      <c r="C49" s="492"/>
      <c r="D49" s="492"/>
      <c r="E49" s="492"/>
      <c r="F49" s="492"/>
      <c r="G49" s="492"/>
      <c r="H49" s="492"/>
      <c r="I49" s="492"/>
      <c r="J49" s="493"/>
      <c r="K49" s="59"/>
    </row>
    <row r="50" spans="1:27" s="60" customFormat="1" ht="17.100000000000001" customHeight="1">
      <c r="A50" s="59"/>
      <c r="B50" s="89" t="s">
        <v>4</v>
      </c>
      <c r="C50" s="77"/>
      <c r="D50" s="80" t="s">
        <v>6</v>
      </c>
      <c r="E50" s="80" t="s">
        <v>7</v>
      </c>
      <c r="F50" s="80" t="s">
        <v>8</v>
      </c>
      <c r="G50" s="80" t="s">
        <v>9</v>
      </c>
      <c r="H50" s="80" t="s">
        <v>10</v>
      </c>
      <c r="I50" s="80" t="s">
        <v>11</v>
      </c>
      <c r="J50" s="90" t="s">
        <v>12</v>
      </c>
      <c r="K50" s="59"/>
      <c r="L50" s="71"/>
      <c r="M50" s="71"/>
      <c r="N50" s="71"/>
      <c r="O50" s="71"/>
      <c r="P50" s="71"/>
      <c r="Q50" s="71"/>
      <c r="R50" s="71"/>
      <c r="S50" s="71"/>
    </row>
    <row r="51" spans="1:27" s="42" customFormat="1" ht="17.100000000000001" customHeight="1">
      <c r="A51" s="494" t="s">
        <v>51</v>
      </c>
      <c r="B51" s="51" t="s">
        <v>6</v>
      </c>
      <c r="C51" s="52"/>
      <c r="D51" s="82">
        <f>IFERROR(('ANNEX C - Table 3.2'!D56/'ANNEX C - Table 3.2'!$D$63)*100,"-")</f>
        <v>34.80566526081315</v>
      </c>
      <c r="E51" s="82">
        <f>IFERROR(('ANNEX C - Table 3.2'!E56/'ANNEX C - Table 3.2'!$E$63)*100,"-")</f>
        <v>13.770668635468967</v>
      </c>
      <c r="F51" s="82">
        <f>IFERROR(('ANNEX C - Table 3.2'!F56/'ANNEX C - Table 3.2'!$F$63)*100,"-")</f>
        <v>14.759087814282342</v>
      </c>
      <c r="G51" s="82">
        <f>('ANNEX C - Table 3.2'!G56/'ANNEX C - Table 3.2'!$G$63)*100</f>
        <v>19.902285465168205</v>
      </c>
      <c r="H51" s="83">
        <f>('ANNEX C - Table 3.2'!H56/'ANNEX C - Table 3.2'!$H$63)*100</f>
        <v>0</v>
      </c>
      <c r="I51" s="83">
        <f>IFERROR(('ANNEX C - Table 3.2'!I56/'ANNEX C - Table 3.2'!$I$63)*100,"-")</f>
        <v>0</v>
      </c>
      <c r="J51" s="82">
        <f>IFERROR(('ANNEX C - Table 3.2'!J56/'ANNEX C - Table 3.2'!$J$63)*100,"-")</f>
        <v>11.412929869180232</v>
      </c>
      <c r="K51" s="39"/>
      <c r="L51" s="72"/>
      <c r="M51" s="54"/>
      <c r="N51" s="54"/>
      <c r="O51" s="54"/>
      <c r="P51" s="54"/>
      <c r="Q51" s="54"/>
      <c r="R51" s="54"/>
      <c r="S51" s="54"/>
      <c r="U51" s="55"/>
      <c r="V51" s="55"/>
      <c r="W51" s="55"/>
      <c r="X51" s="55"/>
      <c r="Y51" s="55"/>
      <c r="Z51" s="55"/>
      <c r="AA51" s="55"/>
    </row>
    <row r="52" spans="1:27" s="42" customFormat="1" ht="17.100000000000001" customHeight="1">
      <c r="A52" s="495"/>
      <c r="B52" s="51" t="s">
        <v>7</v>
      </c>
      <c r="C52" s="57"/>
      <c r="D52" s="82">
        <f>IFERROR(('ANNEX C - Table 3.2'!D57/'ANNEX C - Table 3.2'!$D$63)*100,"-")</f>
        <v>17.925164759323401</v>
      </c>
      <c r="E52" s="84"/>
      <c r="F52" s="82">
        <f>IFERROR(('ANNEX C - Table 3.2'!F57/'ANNEX C - Table 3.2'!$F$63)*100,"-")</f>
        <v>12.516651351011468</v>
      </c>
      <c r="G52" s="82">
        <f>('ANNEX C - Table 3.2'!G57/'ANNEX C - Table 3.2'!$G$63)*100</f>
        <v>0.16123212689598321</v>
      </c>
      <c r="H52" s="82">
        <f>('ANNEX C - Table 3.2'!H57/'ANNEX C - Table 3.2'!$H$63)*100</f>
        <v>2.4000914053668936E-2</v>
      </c>
      <c r="I52" s="82">
        <f>IFERROR(('ANNEX C - Table 3.2'!I57/'ANNEX C - Table 3.2'!$I$63)*100,"-")</f>
        <v>10.333388454297046</v>
      </c>
      <c r="J52" s="82">
        <f>IFERROR(('ANNEX C - Table 3.2'!J57/'ANNEX C - Table 3.2'!$J$63)*100,"-")</f>
        <v>7.8367667894776787</v>
      </c>
      <c r="K52" s="39"/>
      <c r="L52" s="72"/>
      <c r="M52" s="54"/>
      <c r="N52" s="54"/>
      <c r="O52" s="54"/>
      <c r="P52" s="54"/>
      <c r="Q52" s="54"/>
      <c r="R52" s="54"/>
      <c r="S52" s="54"/>
      <c r="U52" s="55"/>
      <c r="V52" s="55"/>
      <c r="W52" s="55"/>
      <c r="X52" s="55"/>
      <c r="Y52" s="55"/>
      <c r="Z52" s="55"/>
      <c r="AA52" s="55"/>
    </row>
    <row r="53" spans="1:27" s="42" customFormat="1" ht="17.100000000000001" customHeight="1">
      <c r="A53" s="495"/>
      <c r="B53" s="51" t="s">
        <v>8</v>
      </c>
      <c r="C53" s="57"/>
      <c r="D53" s="82">
        <f>IFERROR(('ANNEX C - Table 3.2'!D58/'ANNEX C - Table 3.2'!$D$63)*100,"-")</f>
        <v>30.5687937130173</v>
      </c>
      <c r="E53" s="82">
        <f>IFERROR(('ANNEX C - Table 3.2'!E58/'ANNEX C - Table 3.2'!$E$63)*100,"-")</f>
        <v>0.27306457694871861</v>
      </c>
      <c r="F53" s="82">
        <f>IFERROR(('ANNEX C - Table 3.2'!F58/'ANNEX C - Table 3.2'!$F$63)*100,"-")</f>
        <v>6.8168071104920704</v>
      </c>
      <c r="G53" s="82">
        <f>('ANNEX C - Table 3.2'!G58/'ANNEX C - Table 3.2'!$G$63)*100</f>
        <v>17.206336214118966</v>
      </c>
      <c r="H53" s="82">
        <f>('ANNEX C - Table 3.2'!H58/'ANNEX C - Table 3.2'!$H$63)*100</f>
        <v>52.841281501685557</v>
      </c>
      <c r="I53" s="82">
        <f>IFERROR(('ANNEX C - Table 3.2'!I58/'ANNEX C - Table 3.2'!$I$63)*100,"-")</f>
        <v>57.833906856757032</v>
      </c>
      <c r="J53" s="82">
        <f>IFERROR(('ANNEX C - Table 3.2'!J58/'ANNEX C - Table 3.2'!$J$63)*100,"-")</f>
        <v>27.660266269065193</v>
      </c>
      <c r="K53" s="39"/>
      <c r="L53" s="72"/>
      <c r="M53" s="54"/>
      <c r="N53" s="54"/>
      <c r="O53" s="54"/>
      <c r="P53" s="54"/>
      <c r="Q53" s="54"/>
      <c r="R53" s="54"/>
      <c r="S53" s="54"/>
      <c r="U53" s="55"/>
      <c r="V53" s="55"/>
      <c r="W53" s="55"/>
      <c r="X53" s="55"/>
      <c r="Y53" s="55"/>
      <c r="Z53" s="55"/>
      <c r="AA53" s="55"/>
    </row>
    <row r="54" spans="1:27" s="42" customFormat="1" ht="17.100000000000001" customHeight="1">
      <c r="A54" s="495"/>
      <c r="B54" s="51" t="s">
        <v>9</v>
      </c>
      <c r="C54" s="57"/>
      <c r="D54" s="82">
        <f>IFERROR(('ANNEX C - Table 3.2'!D59/'ANNEX C - Table 3.2'!$D$63)*100,"-")</f>
        <v>1.1865216096562246</v>
      </c>
      <c r="E54" s="82">
        <f>IFERROR(('ANNEX C - Table 3.2'!E59/'ANNEX C - Table 3.2'!$E$63)*100,"-")</f>
        <v>1.621531466900118</v>
      </c>
      <c r="F54" s="82">
        <f>IFERROR(('ANNEX C - Table 3.2'!F59/'ANNEX C - Table 3.2'!$F$63)*100,"-")</f>
        <v>5.4280855016093383</v>
      </c>
      <c r="G54" s="82">
        <f>('ANNEX C - Table 3.2'!G59/'ANNEX C - Table 3.2'!$G$63)*100</f>
        <v>15.718537970543844</v>
      </c>
      <c r="H54" s="82">
        <f>('ANNEX C - Table 3.2'!H59/'ANNEX C - Table 3.2'!$H$63)*100</f>
        <v>6.2577110897911377</v>
      </c>
      <c r="I54" s="82">
        <f>IFERROR(('ANNEX C - Table 3.2'!I59/'ANNEX C - Table 3.2'!$I$63)*100,"-")</f>
        <v>30.498025991330962</v>
      </c>
      <c r="J54" s="82">
        <f>IFERROR(('ANNEX C - Table 3.2'!J59/'ANNEX C - Table 3.2'!$J$63)*100,"-")</f>
        <v>11.857879096986224</v>
      </c>
      <c r="K54" s="39"/>
      <c r="L54" s="72"/>
      <c r="M54" s="54"/>
      <c r="N54" s="54"/>
      <c r="O54" s="54"/>
      <c r="P54" s="54"/>
      <c r="Q54" s="54"/>
      <c r="R54" s="54"/>
      <c r="S54" s="54"/>
      <c r="U54" s="55"/>
      <c r="V54" s="55"/>
      <c r="W54" s="55"/>
      <c r="X54" s="55"/>
      <c r="Y54" s="55"/>
      <c r="Z54" s="55"/>
      <c r="AA54" s="55"/>
    </row>
    <row r="55" spans="1:27" s="42" customFormat="1" ht="17.100000000000001" customHeight="1">
      <c r="A55" s="495"/>
      <c r="B55" s="51" t="s">
        <v>10</v>
      </c>
      <c r="C55" s="57"/>
      <c r="D55" s="82">
        <f>IFERROR(('ANNEX C - Table 3.2'!D60/'ANNEX C - Table 3.2'!$D$63)*100,"-")</f>
        <v>3.0071427528187757</v>
      </c>
      <c r="E55" s="82">
        <f>IFERROR(('ANNEX C - Table 3.2'!E60/'ANNEX C - Table 3.2'!$E$63)*100,"-")</f>
        <v>8.3424621289680645E-2</v>
      </c>
      <c r="F55" s="82">
        <f>IFERROR(('ANNEX C - Table 3.2'!F60/'ANNEX C - Table 3.2'!$F$63)*100,"-")</f>
        <v>34.296470092564761</v>
      </c>
      <c r="G55" s="82">
        <f>('ANNEX C - Table 3.2'!G60/'ANNEX C - Table 3.2'!$G$63)*100</f>
        <v>29.617406856161672</v>
      </c>
      <c r="H55" s="83">
        <f>('ANNEX C - Table 3.2'!H60/'ANNEX C - Table 3.2'!$H$63)*100</f>
        <v>0.67143707530786223</v>
      </c>
      <c r="I55" s="83">
        <f>IFERROR(('ANNEX C - Table 3.2'!I60/'ANNEX C - Table 3.2'!$I$63)*100,"-")</f>
        <v>1.3346786976149665</v>
      </c>
      <c r="J55" s="82">
        <f>IFERROR(('ANNEX C - Table 3.2'!J60/'ANNEX C - Table 3.2'!$J$63)*100,"-")</f>
        <v>15.822475692448082</v>
      </c>
      <c r="K55" s="73"/>
      <c r="L55" s="72"/>
      <c r="M55" s="54"/>
      <c r="N55" s="54"/>
      <c r="O55" s="54"/>
      <c r="P55" s="54"/>
      <c r="Q55" s="54"/>
      <c r="R55" s="54"/>
      <c r="S55" s="54"/>
      <c r="U55" s="55"/>
      <c r="V55" s="55"/>
      <c r="W55" s="55"/>
      <c r="X55" s="55"/>
      <c r="Y55" s="55"/>
      <c r="Z55" s="55"/>
      <c r="AA55" s="55"/>
    </row>
    <row r="56" spans="1:27" s="42" customFormat="1" ht="17.100000000000001" customHeight="1">
      <c r="A56" s="495"/>
      <c r="B56" s="51" t="s">
        <v>11</v>
      </c>
      <c r="C56" s="57"/>
      <c r="D56" s="82">
        <f>IFERROR(('ANNEX C - Table 3.2'!D61/'ANNEX C - Table 3.2'!$D$63)*100,"-")</f>
        <v>11.893226104461178</v>
      </c>
      <c r="E56" s="85">
        <f>IFERROR(('ANNEX C - Table 3.2'!E61/'ANNEX C - Table 3.2'!$E$63)*100,"-")</f>
        <v>1.9292920659921189E-3</v>
      </c>
      <c r="F56" s="82">
        <f>IFERROR(('ANNEX C - Table 3.2'!F61/'ANNEX C - Table 3.2'!$F$63)*100,"-")</f>
        <v>17.506906587545526</v>
      </c>
      <c r="G56" s="82">
        <f>('ANNEX C - Table 3.2'!G61/'ANNEX C - Table 3.2'!$G$63)*100</f>
        <v>14.384714477432864</v>
      </c>
      <c r="H56" s="83">
        <f>('ANNEX C - Table 3.2'!H61/'ANNEX C - Table 3.2'!$H$63)*100</f>
        <v>0</v>
      </c>
      <c r="I56" s="83">
        <f>IFERROR(('ANNEX C - Table 3.2'!I61/'ANNEX C - Table 3.2'!$I$63)*100,"-")</f>
        <v>0</v>
      </c>
      <c r="J56" s="82">
        <f>IFERROR(('ANNEX C - Table 3.2'!J61/'ANNEX C - Table 3.2'!$J$63)*100,"-")</f>
        <v>8.5728398923493465</v>
      </c>
      <c r="K56" s="39"/>
      <c r="L56" s="72"/>
      <c r="M56" s="54"/>
      <c r="N56" s="54"/>
      <c r="O56" s="54"/>
      <c r="P56" s="54"/>
      <c r="Q56" s="54"/>
      <c r="R56" s="54"/>
      <c r="S56" s="54"/>
      <c r="U56" s="55"/>
      <c r="V56" s="55"/>
      <c r="W56" s="55"/>
      <c r="X56" s="55"/>
      <c r="Y56" s="55"/>
      <c r="Z56" s="55"/>
      <c r="AA56" s="55"/>
    </row>
    <row r="57" spans="1:27" s="42" customFormat="1" ht="17.100000000000001" customHeight="1">
      <c r="A57" s="496"/>
      <c r="B57" s="51" t="s">
        <v>13</v>
      </c>
      <c r="C57" s="69"/>
      <c r="D57" s="86">
        <f>IFERROR(('ANNEX C - Table 3.2'!D62/'ANNEX C - Table 3.2'!$D$63)*100,"-")</f>
        <v>0.61348579990996144</v>
      </c>
      <c r="E57" s="82">
        <f>IFERROR(('ANNEX C - Table 3.2'!E62/'ANNEX C - Table 3.2'!$E$63)*100,"-")</f>
        <v>84.249381407326524</v>
      </c>
      <c r="F57" s="82">
        <f>IFERROR(('ANNEX C - Table 3.2'!F62/'ANNEX C - Table 3.2'!$F$63)*100,"-")</f>
        <v>8.6759915424944847</v>
      </c>
      <c r="G57" s="82">
        <f>('ANNEX C - Table 3.2'!G62/'ANNEX C - Table 3.2'!$G$63)*100</f>
        <v>3.0094868896784486</v>
      </c>
      <c r="H57" s="82">
        <f>('ANNEX C - Table 3.2'!H62/'ANNEX C - Table 3.2'!$H$63)*100</f>
        <v>40.205569419161769</v>
      </c>
      <c r="I57" s="83">
        <f>IFERROR(('ANNEX C - Table 3.2'!I62/'ANNEX C - Table 3.2'!$I$63)*100,"-")</f>
        <v>0</v>
      </c>
      <c r="J57" s="82">
        <f>IFERROR(('ANNEX C - Table 3.2'!J62/'ANNEX C - Table 3.2'!$J$63)*100,"-")</f>
        <v>16.836842390493242</v>
      </c>
      <c r="L57" s="91"/>
      <c r="M57" s="70"/>
      <c r="N57" s="70"/>
      <c r="O57" s="70"/>
      <c r="P57" s="70"/>
      <c r="Q57" s="70"/>
      <c r="R57" s="70"/>
      <c r="S57" s="70"/>
      <c r="U57" s="55"/>
      <c r="V57" s="55"/>
      <c r="W57" s="55"/>
      <c r="X57" s="55"/>
      <c r="Y57" s="55"/>
      <c r="Z57" s="55"/>
      <c r="AA57" s="55"/>
    </row>
    <row r="58" spans="1:27" s="42" customFormat="1" ht="17.100000000000001" customHeight="1">
      <c r="A58" s="47"/>
      <c r="B58" s="87" t="s">
        <v>16</v>
      </c>
      <c r="C58" s="76"/>
      <c r="D58" s="88">
        <f>SUM(D51:D57)</f>
        <v>100</v>
      </c>
      <c r="E58" s="88">
        <f t="shared" ref="E58:J58" si="19">SUM(E51:E57)</f>
        <v>100</v>
      </c>
      <c r="F58" s="88">
        <f t="shared" si="19"/>
        <v>99.999999999999986</v>
      </c>
      <c r="G58" s="88">
        <f t="shared" si="19"/>
        <v>99.999999999999972</v>
      </c>
      <c r="H58" s="88">
        <f t="shared" si="19"/>
        <v>100</v>
      </c>
      <c r="I58" s="88">
        <f t="shared" si="19"/>
        <v>100</v>
      </c>
      <c r="J58" s="88">
        <f t="shared" si="19"/>
        <v>100</v>
      </c>
      <c r="K58" s="39"/>
      <c r="L58" s="72"/>
      <c r="M58" s="54"/>
      <c r="N58" s="54"/>
      <c r="O58" s="54"/>
      <c r="P58" s="54"/>
      <c r="Q58" s="54"/>
      <c r="R58" s="54"/>
      <c r="S58" s="54"/>
      <c r="U58" s="55"/>
      <c r="V58" s="55"/>
      <c r="W58" s="55"/>
      <c r="X58" s="55"/>
      <c r="Y58" s="55"/>
      <c r="Z58" s="55"/>
      <c r="AA58" s="55"/>
    </row>
    <row r="59" spans="1:27" s="1" customFormat="1" ht="12.75">
      <c r="A59" s="4"/>
      <c r="B59" s="102"/>
      <c r="C59" s="19"/>
      <c r="D59" s="30"/>
      <c r="E59" s="30"/>
      <c r="F59" s="30"/>
      <c r="G59" s="30"/>
      <c r="H59" s="30"/>
      <c r="I59" s="30"/>
      <c r="J59" s="30"/>
      <c r="L59" s="25"/>
      <c r="M59" s="24"/>
      <c r="N59" s="24"/>
      <c r="O59" s="24"/>
      <c r="P59" s="24"/>
      <c r="Q59" s="24"/>
      <c r="R59" s="24"/>
      <c r="S59" s="24"/>
      <c r="U59" s="26"/>
      <c r="V59" s="26"/>
      <c r="W59" s="26"/>
      <c r="X59" s="26"/>
      <c r="Y59" s="26"/>
      <c r="Z59" s="26"/>
      <c r="AA59" s="26"/>
    </row>
    <row r="60" spans="1:27" s="60" customFormat="1" ht="18" customHeight="1">
      <c r="A60" s="59"/>
      <c r="B60" s="483" t="s">
        <v>56</v>
      </c>
      <c r="C60" s="484"/>
      <c r="D60" s="484"/>
      <c r="E60" s="484"/>
      <c r="F60" s="484"/>
      <c r="G60" s="484"/>
      <c r="H60" s="484"/>
      <c r="I60" s="484"/>
      <c r="J60" s="485"/>
      <c r="K60" s="59"/>
    </row>
    <row r="61" spans="1:27" s="60" customFormat="1" ht="17.100000000000001" customHeight="1">
      <c r="A61" s="59"/>
      <c r="B61" s="92" t="s">
        <v>4</v>
      </c>
      <c r="C61" s="93"/>
      <c r="D61" s="94" t="s">
        <v>6</v>
      </c>
      <c r="E61" s="94" t="s">
        <v>7</v>
      </c>
      <c r="F61" s="94" t="s">
        <v>8</v>
      </c>
      <c r="G61" s="94" t="s">
        <v>9</v>
      </c>
      <c r="H61" s="94" t="s">
        <v>10</v>
      </c>
      <c r="I61" s="94" t="s">
        <v>11</v>
      </c>
      <c r="J61" s="95" t="s">
        <v>12</v>
      </c>
      <c r="K61" s="59"/>
      <c r="L61" s="71"/>
      <c r="M61" s="71"/>
      <c r="N61" s="71"/>
      <c r="O61" s="71"/>
      <c r="P61" s="71"/>
      <c r="Q61" s="71"/>
      <c r="R61" s="71"/>
      <c r="S61" s="71"/>
    </row>
    <row r="62" spans="1:27" s="42" customFormat="1" ht="17.100000000000001" customHeight="1">
      <c r="A62" s="494" t="s">
        <v>51</v>
      </c>
      <c r="B62" s="96" t="s">
        <v>6</v>
      </c>
      <c r="C62" s="97"/>
      <c r="D62" s="82">
        <f>IFERROR(('ANNEX C - Table 3.2'!D68/'ANNEX C - Table 3.2'!$D$75)*100,"-")</f>
        <v>35.753718437859227</v>
      </c>
      <c r="E62" s="82">
        <f>IFERROR(('ANNEX C - Table 3.2'!E68/'ANNEX C - Table 3.2'!$E$75)*100,"-")</f>
        <v>22.53697499413132</v>
      </c>
      <c r="F62" s="82">
        <f>IFERROR(('ANNEX C - Table 3.2'!F68/'ANNEX C - Table 3.2'!$F$75)*100,"-")</f>
        <v>14.007570151598351</v>
      </c>
      <c r="G62" s="82">
        <f>IFERROR(('ANNEX C - Table 3.2'!G68/'ANNEX C - Table 3.2'!$G$75)*100,"-")</f>
        <v>20.615945606514455</v>
      </c>
      <c r="H62" s="83">
        <f>IFERROR(('ANNEX C - Table 3.2'!H68/'ANNEX C - Table 3.2'!$H$75)*100,"-")</f>
        <v>0</v>
      </c>
      <c r="I62" s="83">
        <f>IFERROR(('ANNEX C - Table 3.2'!I68/'ANNEX C - Table 3.2'!$I$75)*100,"-")</f>
        <v>0</v>
      </c>
      <c r="J62" s="82">
        <f>IFERROR(('ANNEX C - Table 3.2'!J68/'ANNEX C - Table 3.2'!$J$75)*100,"-")</f>
        <v>12.224613276905831</v>
      </c>
      <c r="K62" s="39"/>
      <c r="L62" s="72"/>
      <c r="M62" s="54"/>
      <c r="N62" s="54"/>
      <c r="O62" s="54"/>
      <c r="P62" s="54"/>
      <c r="Q62" s="54"/>
      <c r="R62" s="54"/>
      <c r="S62" s="54"/>
      <c r="U62" s="55"/>
      <c r="V62" s="55"/>
      <c r="W62" s="55"/>
      <c r="X62" s="55"/>
      <c r="Y62" s="55"/>
      <c r="Z62" s="55"/>
      <c r="AA62" s="55"/>
    </row>
    <row r="63" spans="1:27" s="42" customFormat="1" ht="17.100000000000001" customHeight="1">
      <c r="A63" s="495"/>
      <c r="B63" s="96" t="s">
        <v>7</v>
      </c>
      <c r="C63" s="98"/>
      <c r="D63" s="82">
        <f>IFERROR(('ANNEX C - Table 3.2'!D69/'ANNEX C - Table 3.2'!$D$75)*100,"-")</f>
        <v>19.265288615589771</v>
      </c>
      <c r="E63" s="84"/>
      <c r="F63" s="82">
        <f>IFERROR(('ANNEX C - Table 3.2'!F69/'ANNEX C - Table 3.2'!$F$75)*100,"-")</f>
        <v>15.507879943370387</v>
      </c>
      <c r="G63" s="82">
        <f>IFERROR(('ANNEX C - Table 3.2'!G69/'ANNEX C - Table 3.2'!$G$75)*100,"-")</f>
        <v>0.21614836684321539</v>
      </c>
      <c r="H63" s="82">
        <f>IFERROR(('ANNEX C - Table 3.2'!H69/'ANNEX C - Table 3.2'!$H$75)*100,"-")</f>
        <v>2.3863996112625664E-2</v>
      </c>
      <c r="I63" s="82">
        <f>IFERROR(('ANNEX C - Table 3.2'!I69/'ANNEX C - Table 3.2'!$I$75)*100,"-")</f>
        <v>10.794601649256705</v>
      </c>
      <c r="J63" s="82">
        <f>IFERROR(('ANNEX C - Table 3.2'!J69/'ANNEX C - Table 3.2'!$J$75)*100,"-")</f>
        <v>8.953712637286559</v>
      </c>
      <c r="K63" s="39"/>
      <c r="L63" s="72"/>
      <c r="M63" s="54"/>
      <c r="N63" s="54"/>
      <c r="O63" s="54"/>
      <c r="P63" s="54"/>
      <c r="Q63" s="54"/>
      <c r="R63" s="54"/>
      <c r="S63" s="54"/>
      <c r="U63" s="55"/>
      <c r="V63" s="55"/>
      <c r="W63" s="55"/>
      <c r="X63" s="55"/>
      <c r="Y63" s="55"/>
      <c r="Z63" s="55"/>
      <c r="AA63" s="55"/>
    </row>
    <row r="64" spans="1:27" s="42" customFormat="1" ht="17.100000000000001" customHeight="1">
      <c r="A64" s="495"/>
      <c r="B64" s="96" t="s">
        <v>8</v>
      </c>
      <c r="C64" s="98"/>
      <c r="D64" s="82">
        <f>IFERROR(('ANNEX C - Table 3.2'!D70/'ANNEX C - Table 3.2'!$D$75)*100,"-")</f>
        <v>28.699042492260489</v>
      </c>
      <c r="E64" s="82">
        <f>IFERROR(('ANNEX C - Table 3.2'!E70/'ANNEX C - Table 3.2'!$E$75)*100,"-")</f>
        <v>0.40540313935660033</v>
      </c>
      <c r="F64" s="82">
        <f>IFERROR(('ANNEX C - Table 3.2'!F70/'ANNEX C - Table 3.2'!$F$75)*100,"-")</f>
        <v>6.8841792229852956</v>
      </c>
      <c r="G64" s="82">
        <f>IFERROR(('ANNEX C - Table 3.2'!G70/'ANNEX C - Table 3.2'!$G$75)*100,"-")</f>
        <v>16.018967459983475</v>
      </c>
      <c r="H64" s="82">
        <f>IFERROR(('ANNEX C - Table 3.2'!H70/'ANNEX C - Table 3.2'!$H$75)*100,"-")</f>
        <v>52.788636236870232</v>
      </c>
      <c r="I64" s="82">
        <f>IFERROR(('ANNEX C - Table 3.2'!I70/'ANNEX C - Table 3.2'!$I$75)*100,"-")</f>
        <v>57.866244527028208</v>
      </c>
      <c r="J64" s="82">
        <f>IFERROR(('ANNEX C - Table 3.2'!J70/'ANNEX C - Table 3.2'!$J$75)*100,"-")</f>
        <v>27.18922597771984</v>
      </c>
      <c r="K64" s="39"/>
      <c r="L64" s="72"/>
      <c r="M64" s="54"/>
      <c r="N64" s="54"/>
      <c r="O64" s="54"/>
      <c r="P64" s="54"/>
      <c r="Q64" s="54"/>
      <c r="R64" s="54"/>
      <c r="S64" s="54"/>
      <c r="U64" s="55"/>
      <c r="V64" s="55"/>
      <c r="W64" s="55"/>
      <c r="X64" s="55"/>
      <c r="Y64" s="55"/>
      <c r="Z64" s="55"/>
      <c r="AA64" s="55"/>
    </row>
    <row r="65" spans="1:27" s="42" customFormat="1" ht="17.100000000000001" customHeight="1">
      <c r="A65" s="495"/>
      <c r="B65" s="96" t="s">
        <v>9</v>
      </c>
      <c r="C65" s="98"/>
      <c r="D65" s="82">
        <f>IFERROR(('ANNEX C - Table 3.2'!D71/'ANNEX C - Table 3.2'!$D$75)*100,"-")</f>
        <v>0.9019186213243644</v>
      </c>
      <c r="E65" s="82">
        <f>IFERROR(('ANNEX C - Table 3.2'!E71/'ANNEX C - Table 3.2'!$E$75)*100,"-")</f>
        <v>1.3949358273240728</v>
      </c>
      <c r="F65" s="82">
        <f>IFERROR(('ANNEX C - Table 3.2'!F71/'ANNEX C - Table 3.2'!$F$75)*100,"-")</f>
        <v>5.3047722070495524</v>
      </c>
      <c r="G65" s="82">
        <f>IFERROR(('ANNEX C - Table 3.2'!G71/'ANNEX C - Table 3.2'!$G$75)*100,"-")</f>
        <v>14.960936940528487</v>
      </c>
      <c r="H65" s="82">
        <f>IFERROR(('ANNEX C - Table 3.2'!H71/'ANNEX C - Table 3.2'!$H$75)*100,"-")</f>
        <v>6.18742331658905</v>
      </c>
      <c r="I65" s="82">
        <f>IFERROR(('ANNEX C - Table 3.2'!I71/'ANNEX C - Table 3.2'!$I$75)*100,"-")</f>
        <v>30.048536883411447</v>
      </c>
      <c r="J65" s="82">
        <f>IFERROR(('ANNEX C - Table 3.2'!J71/'ANNEX C - Table 3.2'!$J$75)*100,"-")</f>
        <v>11.493927072069772</v>
      </c>
      <c r="K65" s="39"/>
      <c r="L65" s="72"/>
      <c r="M65" s="54"/>
      <c r="N65" s="54"/>
      <c r="O65" s="54"/>
      <c r="P65" s="54"/>
      <c r="Q65" s="54"/>
      <c r="R65" s="54"/>
      <c r="S65" s="54"/>
      <c r="U65" s="55"/>
      <c r="V65" s="55"/>
      <c r="W65" s="55"/>
      <c r="X65" s="55"/>
      <c r="Y65" s="55"/>
      <c r="Z65" s="55"/>
      <c r="AA65" s="55"/>
    </row>
    <row r="66" spans="1:27" s="42" customFormat="1" ht="17.100000000000001" customHeight="1">
      <c r="A66" s="495"/>
      <c r="B66" s="96" t="s">
        <v>10</v>
      </c>
      <c r="C66" s="98"/>
      <c r="D66" s="82">
        <f>IFERROR(('ANNEX C - Table 3.2'!D72/'ANNEX C - Table 3.2'!$D$75)*100,"-")</f>
        <v>3.0444865102695897</v>
      </c>
      <c r="E66" s="82">
        <f>IFERROR(('ANNEX C - Table 3.2'!E72/'ANNEX C - Table 3.2'!$E$75)*100,"-")</f>
        <v>6.2411615126908487E-2</v>
      </c>
      <c r="F66" s="82">
        <f>IFERROR(('ANNEX C - Table 3.2'!F72/'ANNEX C - Table 3.2'!$F$75)*100,"-")</f>
        <v>33.0613331148828</v>
      </c>
      <c r="G66" s="82">
        <f>IFERROR(('ANNEX C - Table 3.2'!G72/'ANNEX C - Table 3.2'!$G$75)*100,"-")</f>
        <v>31.295902480423866</v>
      </c>
      <c r="H66" s="83">
        <f>IFERROR(('ANNEX C - Table 3.2'!H72/'ANNEX C - Table 3.2'!$H$75)*100,"-")</f>
        <v>0.68441050572850604</v>
      </c>
      <c r="I66" s="83">
        <f>IFERROR(('ANNEX C - Table 3.2'!I72/'ANNEX C - Table 3.2'!$I$75)*100,"-")</f>
        <v>1.2906169403036307</v>
      </c>
      <c r="J66" s="82">
        <f>IFERROR(('ANNEX C - Table 3.2'!J72/'ANNEX C - Table 3.2'!$J$75)*100,"-")</f>
        <v>15.377528420567796</v>
      </c>
      <c r="K66" s="73"/>
      <c r="L66" s="72"/>
      <c r="M66" s="54"/>
      <c r="N66" s="54"/>
      <c r="O66" s="54"/>
      <c r="P66" s="54"/>
      <c r="Q66" s="54"/>
      <c r="R66" s="54"/>
      <c r="S66" s="54"/>
      <c r="U66" s="55"/>
      <c r="V66" s="55"/>
      <c r="W66" s="55"/>
      <c r="X66" s="55"/>
      <c r="Y66" s="55"/>
      <c r="Z66" s="55"/>
      <c r="AA66" s="55"/>
    </row>
    <row r="67" spans="1:27" s="42" customFormat="1" ht="17.100000000000001" customHeight="1">
      <c r="A67" s="495"/>
      <c r="B67" s="96" t="s">
        <v>11</v>
      </c>
      <c r="C67" s="98"/>
      <c r="D67" s="82">
        <f>IFERROR(('ANNEX C - Table 3.2'!D73/'ANNEX C - Table 3.2'!$D$75)*100,"-")</f>
        <v>11.596916578680162</v>
      </c>
      <c r="E67" s="85">
        <f>IFERROR(('ANNEX C - Table 3.2'!E73/'ANNEX C - Table 3.2'!$E$75)*100,"-")</f>
        <v>1.806685843990201E-3</v>
      </c>
      <c r="F67" s="82">
        <f>IFERROR(('ANNEX C - Table 3.2'!F73/'ANNEX C - Table 3.2'!$F$75)*100,"-")</f>
        <v>16.794368279559503</v>
      </c>
      <c r="G67" s="82">
        <f>IFERROR(('ANNEX C - Table 3.2'!G73/'ANNEX C - Table 3.2'!$G$75)*100,"-")</f>
        <v>14.003028787766558</v>
      </c>
      <c r="H67" s="83">
        <f>IFERROR(('ANNEX C - Table 3.2'!H73/'ANNEX C - Table 3.2'!$H$75)*100,"-")</f>
        <v>0</v>
      </c>
      <c r="I67" s="83">
        <f>IFERROR(('ANNEX C - Table 3.2'!I73/'ANNEX C - Table 3.2'!$I$75)*100,"-")</f>
        <v>0</v>
      </c>
      <c r="J67" s="82">
        <f>IFERROR(('ANNEX C - Table 3.2'!J73/'ANNEX C - Table 3.2'!$J$75)*100,"-")</f>
        <v>8.1410695185478605</v>
      </c>
      <c r="K67" s="39"/>
      <c r="L67" s="72"/>
      <c r="M67" s="54"/>
      <c r="N67" s="54"/>
      <c r="O67" s="54"/>
      <c r="P67" s="54"/>
      <c r="Q67" s="54"/>
      <c r="R67" s="54"/>
      <c r="S67" s="54"/>
      <c r="U67" s="55"/>
      <c r="V67" s="55"/>
      <c r="W67" s="55"/>
      <c r="X67" s="55"/>
      <c r="Y67" s="55"/>
      <c r="Z67" s="55"/>
      <c r="AA67" s="55"/>
    </row>
    <row r="68" spans="1:27" s="42" customFormat="1" ht="17.100000000000001" customHeight="1">
      <c r="A68" s="496"/>
      <c r="B68" s="96" t="s">
        <v>13</v>
      </c>
      <c r="C68" s="98"/>
      <c r="D68" s="86">
        <f>IFERROR(('ANNEX C - Table 3.2'!D74/'ANNEX C - Table 3.2'!$D$75)*100,"-")</f>
        <v>0.73862874401640577</v>
      </c>
      <c r="E68" s="82">
        <f>IFERROR(('ANNEX C - Table 3.2'!E74/'ANNEX C - Table 3.2'!$E$75)*100,"-")</f>
        <v>75.59846773821711</v>
      </c>
      <c r="F68" s="82">
        <f>IFERROR(('ANNEX C - Table 3.2'!F74/'ANNEX C - Table 3.2'!$F$75)*100,"-")</f>
        <v>8.4398970805541182</v>
      </c>
      <c r="G68" s="82">
        <f>IFERROR(('ANNEX C - Table 3.2'!G74/'ANNEX C - Table 3.2'!$G$75)*100,"-")</f>
        <v>2.8890703579399397</v>
      </c>
      <c r="H68" s="82">
        <f>IFERROR(('ANNEX C - Table 3.2'!H74/'ANNEX C - Table 3.2'!$H$75)*100,"-")</f>
        <v>40.315665944699589</v>
      </c>
      <c r="I68" s="83">
        <f>IFERROR(('ANNEX C - Table 3.2'!I74/'ANNEX C - Table 3.2'!$I$75)*100,"-")</f>
        <v>0</v>
      </c>
      <c r="J68" s="82">
        <f>IFERROR(('ANNEX C - Table 3.2'!J74/'ANNEX C - Table 3.2'!$J$75)*100,"-")</f>
        <v>16.619923096902344</v>
      </c>
      <c r="K68" s="39"/>
      <c r="L68" s="72"/>
      <c r="M68" s="54"/>
      <c r="N68" s="54"/>
      <c r="O68" s="54"/>
      <c r="P68" s="54"/>
      <c r="Q68" s="54"/>
      <c r="R68" s="54"/>
      <c r="S68" s="54"/>
      <c r="U68" s="55"/>
      <c r="V68" s="55"/>
      <c r="W68" s="55"/>
      <c r="X68" s="55"/>
      <c r="Y68" s="55"/>
      <c r="Z68" s="55"/>
      <c r="AA68" s="55"/>
    </row>
    <row r="69" spans="1:27" s="42" customFormat="1" ht="17.100000000000001" customHeight="1">
      <c r="A69" s="47"/>
      <c r="B69" s="99" t="s">
        <v>16</v>
      </c>
      <c r="C69" s="100"/>
      <c r="D69" s="88">
        <f>SUM(D62:D68)</f>
        <v>100.00000000000003</v>
      </c>
      <c r="E69" s="88">
        <f t="shared" ref="E69" si="20">SUM(E62:E68)</f>
        <v>100</v>
      </c>
      <c r="F69" s="88">
        <f t="shared" ref="F69" si="21">SUM(F62:F68)</f>
        <v>100.00000000000001</v>
      </c>
      <c r="G69" s="88">
        <f t="shared" ref="G69" si="22">SUM(G62:G68)</f>
        <v>99.999999999999986</v>
      </c>
      <c r="H69" s="88">
        <f t="shared" ref="H69" si="23">SUM(H62:H68)</f>
        <v>100</v>
      </c>
      <c r="I69" s="88">
        <f t="shared" ref="I69" si="24">SUM(I62:I68)</f>
        <v>99.999999999999986</v>
      </c>
      <c r="J69" s="88">
        <f t="shared" ref="J69" si="25">SUM(J62:J68)</f>
        <v>100</v>
      </c>
      <c r="K69" s="39"/>
      <c r="L69" s="72"/>
      <c r="M69" s="54"/>
      <c r="N69" s="54"/>
      <c r="O69" s="54"/>
      <c r="P69" s="54"/>
      <c r="Q69" s="54"/>
      <c r="R69" s="54"/>
      <c r="S69" s="54"/>
      <c r="U69" s="55"/>
      <c r="V69" s="55"/>
      <c r="W69" s="55"/>
      <c r="X69" s="55"/>
      <c r="Y69" s="55"/>
      <c r="Z69" s="55"/>
      <c r="AA69" s="55"/>
    </row>
    <row r="70" spans="1:27" s="1" customFormat="1" ht="12.75">
      <c r="A70" s="4"/>
      <c r="B70" s="102"/>
      <c r="C70" s="19"/>
      <c r="D70" s="30"/>
      <c r="E70" s="30"/>
      <c r="F70" s="30"/>
      <c r="G70" s="30"/>
      <c r="H70" s="30"/>
      <c r="I70" s="30"/>
      <c r="J70" s="30"/>
      <c r="L70" s="25"/>
      <c r="M70" s="24"/>
      <c r="N70" s="24"/>
      <c r="O70" s="24"/>
      <c r="P70" s="24"/>
      <c r="Q70" s="24"/>
      <c r="R70" s="24"/>
      <c r="S70" s="24"/>
      <c r="U70" s="26"/>
      <c r="V70" s="26"/>
      <c r="W70" s="26"/>
      <c r="X70" s="26"/>
      <c r="Y70" s="26"/>
      <c r="Z70" s="26"/>
      <c r="AA70" s="26"/>
    </row>
    <row r="71" spans="1:27" s="60" customFormat="1" ht="18" customHeight="1">
      <c r="A71" s="59"/>
      <c r="B71" s="487" t="s">
        <v>57</v>
      </c>
      <c r="C71" s="488"/>
      <c r="D71" s="488"/>
      <c r="E71" s="488"/>
      <c r="F71" s="488"/>
      <c r="G71" s="488"/>
      <c r="H71" s="488"/>
      <c r="I71" s="488"/>
      <c r="J71" s="489"/>
      <c r="K71" s="59"/>
    </row>
    <row r="72" spans="1:27" s="60" customFormat="1" ht="17.100000000000001" customHeight="1">
      <c r="A72" s="59"/>
      <c r="B72" s="89" t="s">
        <v>4</v>
      </c>
      <c r="C72" s="77"/>
      <c r="D72" s="80" t="s">
        <v>6</v>
      </c>
      <c r="E72" s="80" t="s">
        <v>7</v>
      </c>
      <c r="F72" s="80" t="s">
        <v>8</v>
      </c>
      <c r="G72" s="80" t="s">
        <v>9</v>
      </c>
      <c r="H72" s="80" t="s">
        <v>10</v>
      </c>
      <c r="I72" s="80" t="s">
        <v>11</v>
      </c>
      <c r="J72" s="90" t="s">
        <v>12</v>
      </c>
      <c r="K72" s="59"/>
      <c r="L72" s="71"/>
      <c r="M72" s="71"/>
      <c r="N72" s="71"/>
      <c r="O72" s="71"/>
      <c r="P72" s="71"/>
      <c r="Q72" s="71"/>
      <c r="R72" s="71"/>
      <c r="S72" s="71"/>
    </row>
    <row r="73" spans="1:27" s="42" customFormat="1" ht="17.100000000000001" customHeight="1">
      <c r="A73" s="494" t="s">
        <v>51</v>
      </c>
      <c r="B73" s="51" t="s">
        <v>6</v>
      </c>
      <c r="C73" s="52"/>
      <c r="D73" s="82">
        <f>IFERROR(('ANNEX C - Table 3.2'!D80/'ANNEX C - Table 3.2'!D$87*100),"-")</f>
        <v>35.447796963201448</v>
      </c>
      <c r="E73" s="82">
        <f>IFERROR(('ANNEX C - Table 3.2'!E80/'ANNEX C - Table 3.2'!E$87*100),"-")</f>
        <v>23.089513576311404</v>
      </c>
      <c r="F73" s="82">
        <f>IFERROR(('ANNEX C - Table 3.2'!F80/'ANNEX C - Table 3.2'!F$87*100),"-")</f>
        <v>14.385948313058972</v>
      </c>
      <c r="G73" s="82">
        <f>IFERROR(('ANNEX C - Table 3.2'!G80/'ANNEX C - Table 3.2'!G$87*100),"-")</f>
        <v>20.860448655958606</v>
      </c>
      <c r="H73" s="83">
        <f>IFERROR(('ANNEX C - Table 3.2'!H80/'ANNEX C - Table 3.2'!H$87*100),"-")</f>
        <v>0</v>
      </c>
      <c r="I73" s="83">
        <f>IFERROR(('ANNEX C - Table 3.2'!I80/'ANNEX C - Table 3.2'!I$87*100),"-")</f>
        <v>0</v>
      </c>
      <c r="J73" s="82">
        <f>IFERROR(('ANNEX C - Table 3.2'!J80/'ANNEX C - Table 3.2'!J$87*100),"-")</f>
        <v>12.498909529227834</v>
      </c>
      <c r="K73" s="39"/>
      <c r="L73" s="72"/>
      <c r="M73" s="54"/>
      <c r="N73" s="54"/>
      <c r="O73" s="54"/>
      <c r="P73" s="54"/>
      <c r="Q73" s="54"/>
      <c r="R73" s="54"/>
      <c r="S73" s="54"/>
      <c r="U73" s="55"/>
      <c r="V73" s="55"/>
      <c r="W73" s="55"/>
      <c r="X73" s="55"/>
      <c r="Y73" s="55"/>
      <c r="Z73" s="55"/>
      <c r="AA73" s="55"/>
    </row>
    <row r="74" spans="1:27" s="42" customFormat="1" ht="17.100000000000001" customHeight="1">
      <c r="A74" s="495"/>
      <c r="B74" s="51" t="s">
        <v>7</v>
      </c>
      <c r="C74" s="57"/>
      <c r="D74" s="82">
        <f>IFERROR(('ANNEX C - Table 3.2'!D81/'ANNEX C - Table 3.2'!D$87*100),"-")</f>
        <v>19.830854184462694</v>
      </c>
      <c r="E74" s="84"/>
      <c r="F74" s="82">
        <f>IFERROR(('ANNEX C - Table 3.2'!F81/'ANNEX C - Table 3.2'!F$87*100),"-")</f>
        <v>16.157730657632452</v>
      </c>
      <c r="G74" s="82">
        <f>IFERROR(('ANNEX C - Table 3.2'!G81/'ANNEX C - Table 3.2'!G$87*100),"-")</f>
        <v>0.19274773630605244</v>
      </c>
      <c r="H74" s="82">
        <f>IFERROR(('ANNEX C - Table 3.2'!H81/'ANNEX C - Table 3.2'!H$87*100),"-")</f>
        <v>2.3815192940782947E-2</v>
      </c>
      <c r="I74" s="82">
        <f>IFERROR(('ANNEX C - Table 3.2'!I81/'ANNEX C - Table 3.2'!I$87*100),"-")</f>
        <v>10.695938887355254</v>
      </c>
      <c r="J74" s="82">
        <f>IFERROR(('ANNEX C - Table 3.2'!J81/'ANNEX C - Table 3.2'!J$87*100),"-")</f>
        <v>9.2044618237197593</v>
      </c>
      <c r="K74" s="39"/>
      <c r="L74" s="72"/>
      <c r="M74" s="54"/>
      <c r="N74" s="54"/>
      <c r="O74" s="54"/>
      <c r="P74" s="54"/>
      <c r="Q74" s="54"/>
      <c r="R74" s="54"/>
      <c r="S74" s="54"/>
      <c r="U74" s="55"/>
      <c r="V74" s="55"/>
      <c r="W74" s="55"/>
      <c r="X74" s="55"/>
      <c r="Y74" s="55"/>
      <c r="Z74" s="55"/>
      <c r="AA74" s="55"/>
    </row>
    <row r="75" spans="1:27" s="42" customFormat="1" ht="17.100000000000001" customHeight="1">
      <c r="A75" s="495"/>
      <c r="B75" s="51" t="s">
        <v>8</v>
      </c>
      <c r="C75" s="57"/>
      <c r="D75" s="82">
        <f>IFERROR(('ANNEX C - Table 3.2'!D82/'ANNEX C - Table 3.2'!D$87*100),"-")</f>
        <v>28.112106374782762</v>
      </c>
      <c r="E75" s="82">
        <f>IFERROR(('ANNEX C - Table 3.2'!E82/'ANNEX C - Table 3.2'!E$87*100),"-")</f>
        <v>0.26893356396636003</v>
      </c>
      <c r="F75" s="82">
        <f>IFERROR(('ANNEX C - Table 3.2'!F82/'ANNEX C - Table 3.2'!F$87*100),"-")</f>
        <v>7.4988627628458371</v>
      </c>
      <c r="G75" s="82">
        <f>IFERROR(('ANNEX C - Table 3.2'!G82/'ANNEX C - Table 3.2'!G$87*100),"-")</f>
        <v>15.286868843804299</v>
      </c>
      <c r="H75" s="82">
        <f>IFERROR(('ANNEX C - Table 3.2'!H82/'ANNEX C - Table 3.2'!H$87*100),"-")</f>
        <v>53.378926124413042</v>
      </c>
      <c r="I75" s="82">
        <f>IFERROR(('ANNEX C - Table 3.2'!I82/'ANNEX C - Table 3.2'!I$87*100),"-")</f>
        <v>57.657326810190476</v>
      </c>
      <c r="J75" s="82">
        <f>IFERROR(('ANNEX C - Table 3.2'!J82/'ANNEX C - Table 3.2'!J$87*100),"-")</f>
        <v>27.115838154392051</v>
      </c>
      <c r="K75" s="39"/>
      <c r="L75" s="72"/>
      <c r="M75" s="54"/>
      <c r="N75" s="54"/>
      <c r="O75" s="54"/>
      <c r="P75" s="54"/>
      <c r="Q75" s="54"/>
      <c r="R75" s="54"/>
      <c r="S75" s="54"/>
      <c r="U75" s="55"/>
      <c r="V75" s="55"/>
      <c r="W75" s="55"/>
      <c r="X75" s="55"/>
      <c r="Y75" s="55"/>
      <c r="Z75" s="55"/>
      <c r="AA75" s="55"/>
    </row>
    <row r="76" spans="1:27" s="42" customFormat="1" ht="17.100000000000001" customHeight="1">
      <c r="A76" s="495"/>
      <c r="B76" s="51" t="s">
        <v>9</v>
      </c>
      <c r="C76" s="57"/>
      <c r="D76" s="82">
        <f>IFERROR(('ANNEX C - Table 3.2'!D83/'ANNEX C - Table 3.2'!D$87*100),"-")</f>
        <v>0.86875503651216901</v>
      </c>
      <c r="E76" s="82">
        <f>IFERROR(('ANNEX C - Table 3.2'!E83/'ANNEX C - Table 3.2'!E$87*100),"-")</f>
        <v>1.3206921465577037</v>
      </c>
      <c r="F76" s="82">
        <f>IFERROR(('ANNEX C - Table 3.2'!F83/'ANNEX C - Table 3.2'!F$87*100),"-")</f>
        <v>5.300183488958913</v>
      </c>
      <c r="G76" s="82">
        <f>IFERROR(('ANNEX C - Table 3.2'!G83/'ANNEX C - Table 3.2'!G$87*100),"-")</f>
        <v>15.069198210197213</v>
      </c>
      <c r="H76" s="82">
        <f>IFERROR(('ANNEX C - Table 3.2'!H83/'ANNEX C - Table 3.2'!H$87*100),"-")</f>
        <v>6.0954993972856606</v>
      </c>
      <c r="I76" s="82">
        <f>IFERROR(('ANNEX C - Table 3.2'!I83/'ANNEX C - Table 3.2'!I$87*100),"-")</f>
        <v>30.325698903961072</v>
      </c>
      <c r="J76" s="82">
        <f>IFERROR(('ANNEX C - Table 3.2'!J83/'ANNEX C - Table 3.2'!J$87*100),"-")</f>
        <v>11.42303141488701</v>
      </c>
      <c r="K76" s="39"/>
      <c r="L76" s="72"/>
      <c r="M76" s="54"/>
      <c r="N76" s="54"/>
      <c r="O76" s="54"/>
      <c r="P76" s="54"/>
      <c r="Q76" s="54"/>
      <c r="R76" s="54"/>
      <c r="S76" s="54"/>
      <c r="U76" s="55"/>
      <c r="V76" s="55"/>
      <c r="W76" s="55"/>
      <c r="X76" s="55"/>
      <c r="Y76" s="55"/>
      <c r="Z76" s="55"/>
      <c r="AA76" s="55"/>
    </row>
    <row r="77" spans="1:27" s="42" customFormat="1" ht="17.100000000000001" customHeight="1">
      <c r="A77" s="495"/>
      <c r="B77" s="51" t="s">
        <v>10</v>
      </c>
      <c r="C77" s="57"/>
      <c r="D77" s="82">
        <f>IFERROR(('ANNEX C - Table 3.2'!D84/'ANNEX C - Table 3.2'!D$87*100),"-")</f>
        <v>2.9806772330434157</v>
      </c>
      <c r="E77" s="82">
        <f>IFERROR(('ANNEX C - Table 3.2'!E84/'ANNEX C - Table 3.2'!E$87*100),"-")</f>
        <v>6.6568285952587708E-2</v>
      </c>
      <c r="F77" s="82">
        <f>IFERROR(('ANNEX C - Table 3.2'!F84/'ANNEX C - Table 3.2'!F$87*100),"-")</f>
        <v>31.708782606273289</v>
      </c>
      <c r="G77" s="82">
        <f>IFERROR(('ANNEX C - Table 3.2'!G84/'ANNEX C - Table 3.2'!G$87*100),"-")</f>
        <v>31.009028582698591</v>
      </c>
      <c r="H77" s="83">
        <f>IFERROR(('ANNEX C - Table 3.2'!H84/'ANNEX C - Table 3.2'!H$87*100),"-")</f>
        <v>0.74729239574626016</v>
      </c>
      <c r="I77" s="83">
        <f>IFERROR(('ANNEX C - Table 3.2'!I84/'ANNEX C - Table 3.2'!I$87*100),"-")</f>
        <v>1.3210353984932039</v>
      </c>
      <c r="J77" s="82">
        <f>IFERROR(('ANNEX C - Table 3.2'!J84/'ANNEX C - Table 3.2'!J$87*100),"-")</f>
        <v>14.841747201290492</v>
      </c>
      <c r="K77" s="73"/>
      <c r="L77" s="72"/>
      <c r="M77" s="54"/>
      <c r="N77" s="54"/>
      <c r="O77" s="54"/>
      <c r="P77" s="54"/>
      <c r="Q77" s="54"/>
      <c r="R77" s="54"/>
      <c r="S77" s="54"/>
      <c r="U77" s="55"/>
      <c r="V77" s="55"/>
      <c r="W77" s="55"/>
      <c r="X77" s="55"/>
      <c r="Y77" s="55"/>
      <c r="Z77" s="55"/>
      <c r="AA77" s="55"/>
    </row>
    <row r="78" spans="1:27" s="42" customFormat="1" ht="17.100000000000001" customHeight="1">
      <c r="A78" s="495"/>
      <c r="B78" s="51" t="s">
        <v>11</v>
      </c>
      <c r="C78" s="57"/>
      <c r="D78" s="82">
        <f>IFERROR(('ANNEX C - Table 3.2'!D85/'ANNEX C - Table 3.2'!D$87*100),"-")</f>
        <v>12.052018842890467</v>
      </c>
      <c r="E78" s="85">
        <f>IFERROR(('ANNEX C - Table 3.2'!E85/'ANNEX C - Table 3.2'!E$87*100),"-")</f>
        <v>1.6754336811130857E-3</v>
      </c>
      <c r="F78" s="82">
        <f>IFERROR(('ANNEX C - Table 3.2'!F85/'ANNEX C - Table 3.2'!F$87*100),"-")</f>
        <v>16.094855726110456</v>
      </c>
      <c r="G78" s="82">
        <f>IFERROR(('ANNEX C - Table 3.2'!G85/'ANNEX C - Table 3.2'!G$87*100),"-")</f>
        <v>14.252596594416378</v>
      </c>
      <c r="H78" s="83">
        <f>IFERROR(('ANNEX C - Table 3.2'!H85/'ANNEX C - Table 3.2'!H$87*100),"-")</f>
        <v>0</v>
      </c>
      <c r="I78" s="83">
        <f>IFERROR(('ANNEX C - Table 3.2'!I85/'ANNEX C - Table 3.2'!I$87*100),"-")</f>
        <v>0</v>
      </c>
      <c r="J78" s="82">
        <f>IFERROR(('ANNEX C - Table 3.2'!J85/'ANNEX C - Table 3.2'!J$87*100),"-")</f>
        <v>7.9713016128425425</v>
      </c>
      <c r="K78" s="39"/>
      <c r="L78" s="72"/>
      <c r="M78" s="54"/>
      <c r="N78" s="54"/>
      <c r="O78" s="54"/>
      <c r="P78" s="54"/>
      <c r="Q78" s="54"/>
      <c r="R78" s="54"/>
      <c r="S78" s="54"/>
      <c r="U78" s="55"/>
      <c r="V78" s="55"/>
      <c r="W78" s="55"/>
      <c r="X78" s="55"/>
      <c r="Y78" s="55"/>
      <c r="Z78" s="55"/>
      <c r="AA78" s="55"/>
    </row>
    <row r="79" spans="1:27" s="42" customFormat="1" ht="17.100000000000001" customHeight="1">
      <c r="A79" s="496"/>
      <c r="B79" s="51" t="s">
        <v>13</v>
      </c>
      <c r="C79" s="57"/>
      <c r="D79" s="86">
        <f>IFERROR(('ANNEX C - Table 3.2'!D86/'ANNEX C - Table 3.2'!D$87*100),"-")</f>
        <v>0.70779136510701346</v>
      </c>
      <c r="E79" s="82">
        <f>IFERROR(('ANNEX C - Table 3.2'!E86/'ANNEX C - Table 3.2'!E$87*100),"-")</f>
        <v>75.252616993530822</v>
      </c>
      <c r="F79" s="82">
        <f>IFERROR(('ANNEX C - Table 3.2'!F86/'ANNEX C - Table 3.2'!F$87*100),"-")</f>
        <v>8.8536364451200757</v>
      </c>
      <c r="G79" s="82">
        <f>IFERROR(('ANNEX C - Table 3.2'!G86/'ANNEX C - Table 3.2'!G$87*100),"-")</f>
        <v>3.3291113766188567</v>
      </c>
      <c r="H79" s="82">
        <f>IFERROR(('ANNEX C - Table 3.2'!H86/'ANNEX C - Table 3.2'!H$87*100),"-")</f>
        <v>39.754466889614271</v>
      </c>
      <c r="I79" s="83">
        <f>IFERROR(('ANNEX C - Table 3.2'!I86/'ANNEX C - Table 3.2'!I$87*100),"-")</f>
        <v>0</v>
      </c>
      <c r="J79" s="82">
        <f>IFERROR(('ANNEX C - Table 3.2'!J86/'ANNEX C - Table 3.2'!J$87*100),"-")</f>
        <v>16.944710263640324</v>
      </c>
      <c r="K79" s="39"/>
      <c r="L79" s="72"/>
      <c r="M79" s="54"/>
      <c r="N79" s="54"/>
      <c r="O79" s="54"/>
      <c r="P79" s="54"/>
      <c r="Q79" s="54"/>
      <c r="R79" s="54"/>
      <c r="S79" s="54"/>
      <c r="U79" s="55"/>
      <c r="V79" s="55"/>
      <c r="W79" s="55"/>
      <c r="X79" s="55"/>
      <c r="Y79" s="55"/>
      <c r="Z79" s="55"/>
      <c r="AA79" s="55"/>
    </row>
    <row r="80" spans="1:27" s="42" customFormat="1" ht="17.100000000000001" customHeight="1">
      <c r="A80" s="47"/>
      <c r="B80" s="87" t="s">
        <v>16</v>
      </c>
      <c r="C80" s="76"/>
      <c r="D80" s="88">
        <f>SUM(D73:D79)</f>
        <v>99.999999999999972</v>
      </c>
      <c r="E80" s="88">
        <f t="shared" ref="E80:I80" si="26">SUM(E73:E79)</f>
        <v>100</v>
      </c>
      <c r="F80" s="88">
        <f t="shared" ref="F80" si="27">SUM(F73:F79)</f>
        <v>100</v>
      </c>
      <c r="G80" s="88">
        <f t="shared" si="26"/>
        <v>100</v>
      </c>
      <c r="H80" s="88">
        <f t="shared" si="26"/>
        <v>100</v>
      </c>
      <c r="I80" s="88">
        <f t="shared" si="26"/>
        <v>100.00000000000001</v>
      </c>
      <c r="J80" s="88">
        <f t="shared" ref="J80" si="28">SUM(J73:J79)</f>
        <v>100</v>
      </c>
      <c r="K80" s="39"/>
      <c r="L80" s="72"/>
      <c r="M80" s="54"/>
      <c r="N80" s="54"/>
      <c r="O80" s="54"/>
      <c r="P80" s="54"/>
      <c r="Q80" s="54"/>
      <c r="R80" s="54"/>
      <c r="S80" s="54"/>
      <c r="U80" s="55"/>
      <c r="V80" s="55"/>
      <c r="W80" s="55"/>
      <c r="X80" s="55"/>
      <c r="Y80" s="55"/>
      <c r="Z80" s="55"/>
      <c r="AA80" s="55"/>
    </row>
    <row r="81" spans="1:27" s="2" customFormat="1" ht="14.1" customHeight="1">
      <c r="A81" s="4"/>
      <c r="B81" s="4"/>
      <c r="C81" s="18"/>
      <c r="D81" s="13"/>
      <c r="E81" s="13"/>
      <c r="F81" s="29"/>
      <c r="G81" s="13"/>
      <c r="H81" s="13"/>
      <c r="I81" s="13"/>
      <c r="J81" s="14"/>
      <c r="K81" s="20"/>
      <c r="L81" s="22"/>
      <c r="M81" s="23"/>
      <c r="N81" s="23"/>
      <c r="O81" s="23"/>
      <c r="P81" s="23"/>
      <c r="Q81" s="23"/>
      <c r="R81" s="23"/>
      <c r="S81" s="23"/>
      <c r="T81" s="20"/>
      <c r="U81" s="21"/>
      <c r="V81" s="6"/>
      <c r="W81" s="6"/>
      <c r="X81" s="6"/>
      <c r="Y81" s="6"/>
      <c r="Z81" s="6"/>
      <c r="AA81" s="6"/>
    </row>
    <row r="82" spans="1:27" s="36" customFormat="1" ht="15" customHeight="1">
      <c r="A82" s="33"/>
      <c r="B82" s="34" t="s">
        <v>25</v>
      </c>
      <c r="C82" s="35" t="s">
        <v>58</v>
      </c>
      <c r="D82" s="33"/>
      <c r="E82" s="33" t="s">
        <v>27</v>
      </c>
      <c r="F82" s="33"/>
      <c r="G82" s="33" t="s">
        <v>28</v>
      </c>
      <c r="H82" s="33"/>
      <c r="I82" s="33" t="s">
        <v>29</v>
      </c>
      <c r="J82" s="33"/>
      <c r="K82" s="33"/>
    </row>
    <row r="83" spans="1:27" s="36" customFormat="1" ht="15" customHeight="1">
      <c r="A83" s="33"/>
      <c r="B83" s="34" t="s">
        <v>30</v>
      </c>
      <c r="C83" s="35" t="s">
        <v>59</v>
      </c>
      <c r="D83" s="33"/>
      <c r="E83" s="33" t="s">
        <v>32</v>
      </c>
      <c r="F83" s="33"/>
      <c r="G83" s="33" t="s">
        <v>33</v>
      </c>
      <c r="H83" s="33"/>
      <c r="I83" s="33" t="s">
        <v>34</v>
      </c>
      <c r="J83" s="33"/>
      <c r="K83" s="33"/>
    </row>
    <row r="84" spans="1:27" s="36" customFormat="1" ht="15" customHeight="1">
      <c r="A84" s="33"/>
      <c r="B84" s="37" t="s">
        <v>35</v>
      </c>
      <c r="C84" s="35" t="s">
        <v>36</v>
      </c>
      <c r="D84" s="33"/>
      <c r="E84" s="33" t="s">
        <v>37</v>
      </c>
      <c r="F84" s="33"/>
      <c r="G84" s="33" t="s">
        <v>38</v>
      </c>
      <c r="H84" s="33"/>
      <c r="I84" s="33"/>
      <c r="J84" s="33"/>
      <c r="K84" s="33"/>
    </row>
    <row r="85" spans="1:27" s="36" customFormat="1" ht="15" customHeight="1">
      <c r="A85" s="33"/>
      <c r="B85" s="101"/>
      <c r="C85" s="35" t="s">
        <v>39</v>
      </c>
      <c r="E85" s="33"/>
      <c r="F85" s="33"/>
      <c r="G85" s="33"/>
      <c r="H85" s="33"/>
      <c r="I85" s="33"/>
      <c r="J85" s="33"/>
      <c r="K85" s="33"/>
    </row>
    <row r="86" spans="1:27" s="36" customFormat="1" ht="15" customHeight="1">
      <c r="A86" s="33"/>
      <c r="B86" s="38" t="s">
        <v>40</v>
      </c>
      <c r="C86" s="35" t="s">
        <v>41</v>
      </c>
      <c r="D86" s="33"/>
      <c r="E86" s="33"/>
      <c r="G86" s="33"/>
      <c r="H86" s="33"/>
      <c r="I86" s="33"/>
      <c r="J86" s="33"/>
      <c r="K86" s="33"/>
    </row>
    <row r="87" spans="1:27" s="36" customFormat="1" ht="15" customHeight="1">
      <c r="A87" s="33"/>
      <c r="B87" s="486" t="s">
        <v>44</v>
      </c>
      <c r="C87" s="486"/>
      <c r="D87" s="486"/>
      <c r="E87" s="486"/>
      <c r="F87" s="486"/>
      <c r="G87" s="486"/>
      <c r="H87" s="486"/>
      <c r="I87" s="486"/>
      <c r="J87" s="486"/>
      <c r="K87" s="33"/>
    </row>
    <row r="88" spans="1:27" s="36" customFormat="1" ht="15" customHeight="1">
      <c r="A88" s="33"/>
      <c r="B88" s="490" t="s">
        <v>60</v>
      </c>
      <c r="C88" s="490"/>
      <c r="D88" s="490"/>
      <c r="E88" s="490"/>
      <c r="F88" s="490"/>
      <c r="G88" s="490"/>
      <c r="H88" s="490"/>
      <c r="I88" s="490"/>
      <c r="J88" s="490"/>
      <c r="K88" s="490"/>
    </row>
    <row r="89" spans="1:27" s="36" customFormat="1" ht="15" customHeight="1">
      <c r="A89" s="33"/>
      <c r="B89" s="490"/>
      <c r="C89" s="490"/>
      <c r="D89" s="490"/>
      <c r="E89" s="490"/>
      <c r="F89" s="490"/>
      <c r="G89" s="490"/>
      <c r="H89" s="490"/>
      <c r="I89" s="490"/>
      <c r="J89" s="490"/>
      <c r="K89" s="490"/>
    </row>
    <row r="90" spans="1:27" ht="11.25" customHeight="1">
      <c r="A90" s="7"/>
      <c r="B90" s="5"/>
      <c r="C90" s="7"/>
      <c r="D90" s="7"/>
      <c r="E90" s="7"/>
      <c r="F90" s="7"/>
      <c r="G90" s="7"/>
      <c r="H90" s="7"/>
      <c r="I90" s="7"/>
      <c r="J90" s="7"/>
    </row>
    <row r="91" spans="1:27" ht="11.25" customHeight="1">
      <c r="A91" s="7"/>
      <c r="B91" s="8"/>
      <c r="C91" s="7"/>
      <c r="D91" s="7"/>
      <c r="E91" s="7"/>
      <c r="F91" s="7"/>
      <c r="G91" s="7"/>
      <c r="H91" s="7"/>
      <c r="I91" s="7"/>
      <c r="J91" s="7"/>
    </row>
  </sheetData>
  <sheetProtection sheet="1" objects="1" scenarios="1"/>
  <mergeCells count="16">
    <mergeCell ref="A73:A79"/>
    <mergeCell ref="A7:A13"/>
    <mergeCell ref="A18:A24"/>
    <mergeCell ref="A29:A35"/>
    <mergeCell ref="A40:A46"/>
    <mergeCell ref="A62:A68"/>
    <mergeCell ref="A51:A57"/>
    <mergeCell ref="B60:J60"/>
    <mergeCell ref="B87:J87"/>
    <mergeCell ref="B71:J71"/>
    <mergeCell ref="B88:K89"/>
    <mergeCell ref="B5:J5"/>
    <mergeCell ref="B38:J38"/>
    <mergeCell ref="B27:J27"/>
    <mergeCell ref="B16:J16"/>
    <mergeCell ref="B49:J49"/>
  </mergeCells>
  <conditionalFormatting sqref="D18:J25">
    <cfRule type="cellIs" dxfId="1179" priority="22" operator="between">
      <formula>0.000000000000001</formula>
      <formula>0.0499999999999999</formula>
    </cfRule>
  </conditionalFormatting>
  <conditionalFormatting sqref="E19">
    <cfRule type="cellIs" dxfId="1178" priority="21" operator="equal">
      <formula>0</formula>
    </cfRule>
  </conditionalFormatting>
  <conditionalFormatting sqref="H22:I23 I24 H18:I18">
    <cfRule type="cellIs" dxfId="1177" priority="20" operator="equal">
      <formula>0</formula>
    </cfRule>
  </conditionalFormatting>
  <conditionalFormatting sqref="D29:J36">
    <cfRule type="cellIs" dxfId="1176" priority="19" operator="between">
      <formula>0.000000000000001</formula>
      <formula>0.0499999999999999</formula>
    </cfRule>
  </conditionalFormatting>
  <conditionalFormatting sqref="E30">
    <cfRule type="cellIs" dxfId="1175" priority="18" operator="equal">
      <formula>0</formula>
    </cfRule>
  </conditionalFormatting>
  <conditionalFormatting sqref="H33:I34 I35 H29:I29">
    <cfRule type="cellIs" dxfId="1174" priority="17" operator="equal">
      <formula>0</formula>
    </cfRule>
  </conditionalFormatting>
  <conditionalFormatting sqref="D40:J47">
    <cfRule type="cellIs" dxfId="1173" priority="16" operator="between">
      <formula>0.000000000000001</formula>
      <formula>0.0499999999999999</formula>
    </cfRule>
  </conditionalFormatting>
  <conditionalFormatting sqref="E41">
    <cfRule type="cellIs" dxfId="1172" priority="15" operator="equal">
      <formula>0</formula>
    </cfRule>
  </conditionalFormatting>
  <conditionalFormatting sqref="H44:I45 I46 H40:I40">
    <cfRule type="cellIs" dxfId="1171" priority="14" operator="equal">
      <formula>0</formula>
    </cfRule>
  </conditionalFormatting>
  <conditionalFormatting sqref="D51:J58">
    <cfRule type="cellIs" dxfId="1170" priority="13" operator="between">
      <formula>0.000000000000001</formula>
      <formula>0.0499999999999999</formula>
    </cfRule>
  </conditionalFormatting>
  <conditionalFormatting sqref="E52">
    <cfRule type="cellIs" dxfId="1169" priority="12" operator="equal">
      <formula>0</formula>
    </cfRule>
  </conditionalFormatting>
  <conditionalFormatting sqref="H55:I56 I57 H51:I51">
    <cfRule type="cellIs" dxfId="1168" priority="11" operator="equal">
      <formula>0</formula>
    </cfRule>
  </conditionalFormatting>
  <conditionalFormatting sqref="D62:J69">
    <cfRule type="cellIs" dxfId="1167" priority="10" operator="between">
      <formula>0.000000000000001</formula>
      <formula>0.0499999999999999</formula>
    </cfRule>
  </conditionalFormatting>
  <conditionalFormatting sqref="E63">
    <cfRule type="cellIs" dxfId="1166" priority="9" operator="equal">
      <formula>0</formula>
    </cfRule>
  </conditionalFormatting>
  <conditionalFormatting sqref="H66:I67 I68 H62:I62">
    <cfRule type="cellIs" dxfId="1165" priority="8" operator="equal">
      <formula>0</formula>
    </cfRule>
  </conditionalFormatting>
  <conditionalFormatting sqref="D73:J80">
    <cfRule type="cellIs" dxfId="1164" priority="7" operator="between">
      <formula>0.000000000000001</formula>
      <formula>0.0499999999999999</formula>
    </cfRule>
  </conditionalFormatting>
  <conditionalFormatting sqref="E74">
    <cfRule type="cellIs" dxfId="1163" priority="6" operator="equal">
      <formula>0</formula>
    </cfRule>
  </conditionalFormatting>
  <conditionalFormatting sqref="H77:I78 I79 H73:I73">
    <cfRule type="cellIs" dxfId="1162" priority="5" operator="equal">
      <formula>0</formula>
    </cfRule>
  </conditionalFormatting>
  <conditionalFormatting sqref="D7:J14">
    <cfRule type="cellIs" dxfId="1161" priority="3" operator="between">
      <formula>0.000000000000001</formula>
      <formula>0.0499999999999999</formula>
    </cfRule>
  </conditionalFormatting>
  <conditionalFormatting sqref="E8">
    <cfRule type="cellIs" dxfId="1160" priority="2" operator="equal">
      <formula>0</formula>
    </cfRule>
  </conditionalFormatting>
  <conditionalFormatting sqref="H11:I12 I13 H7:I7">
    <cfRule type="cellIs" dxfId="1159" priority="1" operator="equal">
      <formula>0</formula>
    </cfRule>
  </conditionalFormatting>
  <printOptions horizontalCentered="1"/>
  <pageMargins left="0.20866141699999999" right="0.20866141699999999" top="1" bottom="0.25" header="0.31496062992126" footer="0.31496062992126"/>
  <pageSetup paperSize="9" scale="53"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K272"/>
  <sheetViews>
    <sheetView topLeftCell="A96" workbookViewId="0">
      <selection activeCell="I14" sqref="I14"/>
    </sheetView>
  </sheetViews>
  <sheetFormatPr defaultColWidth="8.875" defaultRowHeight="15"/>
  <cols>
    <col min="1" max="1" width="11.875" style="125" customWidth="1"/>
    <col min="2" max="8" width="10.625" style="125" customWidth="1"/>
    <col min="9" max="16384" width="8.875" style="125"/>
  </cols>
  <sheetData>
    <row r="1" spans="1:11" s="380" customFormat="1">
      <c r="A1" s="379">
        <v>43525</v>
      </c>
    </row>
    <row r="2" spans="1:11">
      <c r="A2" s="381" t="s">
        <v>134</v>
      </c>
    </row>
    <row r="3" spans="1:11" ht="51">
      <c r="A3" s="382" t="s">
        <v>4</v>
      </c>
      <c r="B3" s="383" t="s">
        <v>135</v>
      </c>
      <c r="C3" s="383" t="s">
        <v>136</v>
      </c>
      <c r="D3" s="383" t="s">
        <v>137</v>
      </c>
      <c r="E3" s="383" t="s">
        <v>138</v>
      </c>
      <c r="F3" s="383" t="s">
        <v>139</v>
      </c>
      <c r="G3" s="383" t="s">
        <v>140</v>
      </c>
      <c r="H3" s="384" t="s">
        <v>141</v>
      </c>
      <c r="J3" s="353" t="s">
        <v>142</v>
      </c>
      <c r="K3" s="378">
        <v>44351.421689930554</v>
      </c>
    </row>
    <row r="4" spans="1:11" ht="25.5">
      <c r="A4" s="385" t="s">
        <v>135</v>
      </c>
      <c r="B4" s="386">
        <v>1479.2016515905248</v>
      </c>
      <c r="C4" s="351">
        <v>419.59642457206996</v>
      </c>
      <c r="D4" s="351">
        <v>2662.4838667489826</v>
      </c>
      <c r="E4" s="351">
        <v>1406.0519852802804</v>
      </c>
      <c r="F4" s="351">
        <v>0</v>
      </c>
      <c r="G4" s="351">
        <v>0</v>
      </c>
      <c r="H4" s="387">
        <v>2118.2666443351695</v>
      </c>
      <c r="K4" s="125" t="s">
        <v>143</v>
      </c>
    </row>
    <row r="5" spans="1:11" ht="25.5">
      <c r="A5" s="388" t="s">
        <v>136</v>
      </c>
      <c r="B5" s="351">
        <v>668.88031572799116</v>
      </c>
      <c r="C5" s="386">
        <v>0</v>
      </c>
      <c r="D5" s="351">
        <v>2425.9852675983702</v>
      </c>
      <c r="E5" s="351">
        <v>16.846356875804201</v>
      </c>
      <c r="F5" s="351">
        <v>2.2497209435399999</v>
      </c>
      <c r="G5" s="351">
        <v>1149.7246993279045</v>
      </c>
      <c r="H5" s="387">
        <v>-347.87082875295994</v>
      </c>
    </row>
    <row r="6" spans="1:11" ht="51">
      <c r="A6" s="388" t="s">
        <v>137</v>
      </c>
      <c r="B6" s="351">
        <v>1366.437535042671</v>
      </c>
      <c r="C6" s="351">
        <v>183.3012345756909</v>
      </c>
      <c r="D6" s="386">
        <v>1057.8929862963598</v>
      </c>
      <c r="E6" s="351">
        <v>1470.4504292510994</v>
      </c>
      <c r="F6" s="351">
        <v>3978.7887928491086</v>
      </c>
      <c r="G6" s="351">
        <v>7029.0329683837072</v>
      </c>
      <c r="H6" s="387">
        <v>1840.4395284230802</v>
      </c>
    </row>
    <row r="7" spans="1:11" ht="51">
      <c r="A7" s="388" t="s">
        <v>138</v>
      </c>
      <c r="B7" s="351">
        <v>64.244857965675479</v>
      </c>
      <c r="C7" s="351">
        <v>82.901268839959982</v>
      </c>
      <c r="D7" s="351">
        <v>1012.3823447814179</v>
      </c>
      <c r="E7" s="386">
        <v>1218.316639070317</v>
      </c>
      <c r="F7" s="351">
        <v>497.49093604020271</v>
      </c>
      <c r="G7" s="351">
        <v>3556.9482766249448</v>
      </c>
      <c r="H7" s="387">
        <v>665.92442163084979</v>
      </c>
    </row>
    <row r="8" spans="1:11" ht="51">
      <c r="A8" s="388" t="s">
        <v>139</v>
      </c>
      <c r="B8" s="351">
        <v>125.20466648558023</v>
      </c>
      <c r="C8" s="351">
        <v>5.6145687837500002</v>
      </c>
      <c r="D8" s="387">
        <v>6215.4415243279591</v>
      </c>
      <c r="E8" s="351">
        <v>2355.1904270082023</v>
      </c>
      <c r="F8" s="386">
        <v>0</v>
      </c>
      <c r="G8" s="351">
        <v>0</v>
      </c>
      <c r="H8" s="387">
        <v>7130.4400089573583</v>
      </c>
    </row>
    <row r="9" spans="1:11">
      <c r="A9" s="388" t="s">
        <v>140</v>
      </c>
      <c r="B9" s="351">
        <v>442.22562827132515</v>
      </c>
      <c r="C9" s="351">
        <v>0.10172918934</v>
      </c>
      <c r="D9" s="351">
        <v>2961.579959767425</v>
      </c>
      <c r="E9" s="351">
        <v>1023.5970534145241</v>
      </c>
      <c r="F9" s="351">
        <v>0</v>
      </c>
      <c r="G9" s="386">
        <v>0</v>
      </c>
      <c r="H9" s="351">
        <v>0</v>
      </c>
    </row>
    <row r="10" spans="1:11" ht="25.5">
      <c r="A10" s="388" t="s">
        <v>141</v>
      </c>
      <c r="B10" s="351">
        <v>25.718622579635994</v>
      </c>
      <c r="C10" s="351">
        <v>4385.2780888977495</v>
      </c>
      <c r="D10" s="351">
        <v>1534.227641123292</v>
      </c>
      <c r="E10" s="351">
        <v>242.9104769758174</v>
      </c>
      <c r="F10" s="351">
        <v>3486.3954731708</v>
      </c>
      <c r="G10" s="351">
        <v>0</v>
      </c>
      <c r="H10" s="386">
        <v>0</v>
      </c>
    </row>
    <row r="11" spans="1:11">
      <c r="A11" s="389" t="s">
        <v>16</v>
      </c>
      <c r="B11" s="351">
        <v>4171.9132776634033</v>
      </c>
      <c r="C11" s="351">
        <v>5076.7933148585598</v>
      </c>
      <c r="D11" s="351">
        <v>17869.993590643804</v>
      </c>
      <c r="E11" s="351">
        <v>7733.3633678760461</v>
      </c>
      <c r="F11" s="351">
        <v>7964.9249230036512</v>
      </c>
      <c r="G11" s="387">
        <v>11735.705944336558</v>
      </c>
      <c r="H11" s="387">
        <v>11407.199774593497</v>
      </c>
    </row>
    <row r="13" spans="1:11">
      <c r="A13" s="381" t="s">
        <v>144</v>
      </c>
    </row>
    <row r="14" spans="1:11" ht="51">
      <c r="A14" s="382" t="s">
        <v>4</v>
      </c>
      <c r="B14" s="383" t="s">
        <v>135</v>
      </c>
      <c r="C14" s="383" t="s">
        <v>136</v>
      </c>
      <c r="D14" s="383" t="s">
        <v>137</v>
      </c>
      <c r="E14" s="383" t="s">
        <v>138</v>
      </c>
      <c r="F14" s="383" t="s">
        <v>139</v>
      </c>
      <c r="G14" s="383" t="s">
        <v>140</v>
      </c>
      <c r="H14" s="384" t="s">
        <v>141</v>
      </c>
      <c r="J14" s="353" t="s">
        <v>142</v>
      </c>
      <c r="K14" s="378">
        <v>44351.421689930554</v>
      </c>
    </row>
    <row r="15" spans="1:11" ht="25.5">
      <c r="A15" s="385" t="s">
        <v>135</v>
      </c>
      <c r="B15" s="386">
        <v>1479.2016515905248</v>
      </c>
      <c r="C15" s="351">
        <v>668.88031572799116</v>
      </c>
      <c r="D15" s="351">
        <v>1366.437535042671</v>
      </c>
      <c r="E15" s="351">
        <v>64.244857965675479</v>
      </c>
      <c r="F15" s="351">
        <v>125.20466648558023</v>
      </c>
      <c r="G15" s="351">
        <v>442.22562827132515</v>
      </c>
      <c r="H15" s="387">
        <v>25.718622579635994</v>
      </c>
      <c r="K15" s="125" t="s">
        <v>143</v>
      </c>
    </row>
    <row r="16" spans="1:11" ht="25.5">
      <c r="A16" s="388" t="s">
        <v>136</v>
      </c>
      <c r="B16" s="351">
        <v>419.59642457206996</v>
      </c>
      <c r="C16" s="386">
        <v>0</v>
      </c>
      <c r="D16" s="351">
        <v>183.3012345756909</v>
      </c>
      <c r="E16" s="351">
        <v>82.901268839959982</v>
      </c>
      <c r="F16" s="351">
        <v>5.6145687837500002</v>
      </c>
      <c r="G16" s="351">
        <v>0.10172918934</v>
      </c>
      <c r="H16" s="387">
        <v>3952.9729921123394</v>
      </c>
    </row>
    <row r="17" spans="1:11" ht="51">
      <c r="A17" s="388" t="s">
        <v>137</v>
      </c>
      <c r="B17" s="351">
        <v>2662.4838667489826</v>
      </c>
      <c r="C17" s="386">
        <v>2425.9852675983702</v>
      </c>
      <c r="D17" s="351">
        <v>1057.8929862963598</v>
      </c>
      <c r="E17" s="351">
        <v>1012.3823447814179</v>
      </c>
      <c r="F17" s="351">
        <v>6215.4415243279591</v>
      </c>
      <c r="G17" s="351">
        <v>2961.579959767425</v>
      </c>
      <c r="H17" s="387">
        <v>1534.227641123292</v>
      </c>
    </row>
    <row r="18" spans="1:11" ht="51">
      <c r="A18" s="388" t="s">
        <v>138</v>
      </c>
      <c r="B18" s="351">
        <v>1406.0519852802804</v>
      </c>
      <c r="C18" s="351">
        <v>16.846356875804201</v>
      </c>
      <c r="D18" s="351">
        <v>1470.4504292510994</v>
      </c>
      <c r="E18" s="386">
        <v>1218.316639070317</v>
      </c>
      <c r="F18" s="351">
        <v>2355.1904270082023</v>
      </c>
      <c r="G18" s="351">
        <v>1023.5970534145241</v>
      </c>
      <c r="H18" s="387">
        <v>242.9104769758174</v>
      </c>
    </row>
    <row r="19" spans="1:11" ht="51">
      <c r="A19" s="388" t="s">
        <v>139</v>
      </c>
      <c r="B19" s="351">
        <v>0</v>
      </c>
      <c r="C19" s="351">
        <v>2.2497209435399999</v>
      </c>
      <c r="D19" s="387">
        <v>3978.7887928491086</v>
      </c>
      <c r="E19" s="351">
        <v>497.49093604020271</v>
      </c>
      <c r="F19" s="386">
        <v>0</v>
      </c>
      <c r="G19" s="351">
        <v>0</v>
      </c>
      <c r="H19" s="387">
        <v>3486.3954731708</v>
      </c>
    </row>
    <row r="20" spans="1:11">
      <c r="A20" s="388" t="s">
        <v>140</v>
      </c>
      <c r="B20" s="351">
        <v>0</v>
      </c>
      <c r="C20" s="351">
        <v>1149.7246993279045</v>
      </c>
      <c r="D20" s="351">
        <v>7029.0329683837072</v>
      </c>
      <c r="E20" s="351">
        <v>3556.9482766249448</v>
      </c>
      <c r="F20" s="351">
        <v>0</v>
      </c>
      <c r="G20" s="386">
        <v>0</v>
      </c>
      <c r="H20" s="351">
        <v>0</v>
      </c>
    </row>
    <row r="21" spans="1:11" ht="25.5">
      <c r="A21" s="388" t="s">
        <v>141</v>
      </c>
      <c r="B21" s="351">
        <v>2118.2666443351695</v>
      </c>
      <c r="C21" s="351">
        <v>84.434268032450007</v>
      </c>
      <c r="D21" s="351">
        <v>1840.4395284230802</v>
      </c>
      <c r="E21" s="351">
        <v>665.92442163084979</v>
      </c>
      <c r="F21" s="351">
        <v>7130.4400089573583</v>
      </c>
      <c r="G21" s="351">
        <v>0</v>
      </c>
      <c r="H21" s="386">
        <v>0</v>
      </c>
    </row>
    <row r="22" spans="1:11">
      <c r="A22" s="389" t="s">
        <v>16</v>
      </c>
      <c r="B22" s="351">
        <v>8085.6005725270279</v>
      </c>
      <c r="C22" s="351">
        <v>4348.1206285060598</v>
      </c>
      <c r="D22" s="351">
        <v>16926.343474821719</v>
      </c>
      <c r="E22" s="351">
        <v>7098.2087449533674</v>
      </c>
      <c r="F22" s="351">
        <v>15831.89119556285</v>
      </c>
      <c r="G22" s="387">
        <v>4427.504370642614</v>
      </c>
      <c r="H22" s="387">
        <v>9242.2252059618841</v>
      </c>
    </row>
    <row r="24" spans="1:11">
      <c r="A24" s="381" t="s">
        <v>145</v>
      </c>
    </row>
    <row r="25" spans="1:11" ht="51">
      <c r="A25" s="382" t="s">
        <v>4</v>
      </c>
      <c r="B25" s="383" t="s">
        <v>135</v>
      </c>
      <c r="C25" s="383" t="s">
        <v>136</v>
      </c>
      <c r="D25" s="383" t="s">
        <v>137</v>
      </c>
      <c r="E25" s="383" t="s">
        <v>138</v>
      </c>
      <c r="F25" s="383" t="s">
        <v>139</v>
      </c>
      <c r="G25" s="383" t="s">
        <v>140</v>
      </c>
      <c r="H25" s="384" t="s">
        <v>141</v>
      </c>
      <c r="J25" s="353" t="s">
        <v>142</v>
      </c>
      <c r="K25" s="378">
        <v>44351.421689930554</v>
      </c>
    </row>
    <row r="26" spans="1:11" ht="25.5">
      <c r="A26" s="385" t="s">
        <v>135</v>
      </c>
      <c r="B26" s="386">
        <v>0</v>
      </c>
      <c r="C26" s="351">
        <v>-249.28389115592122</v>
      </c>
      <c r="D26" s="351">
        <v>1296.0463317063115</v>
      </c>
      <c r="E26" s="351">
        <v>1341.8071273146049</v>
      </c>
      <c r="F26" s="351">
        <v>-125.20466648558023</v>
      </c>
      <c r="G26" s="351">
        <v>-442.22562827132515</v>
      </c>
      <c r="H26" s="387">
        <v>2092.5480217555332</v>
      </c>
      <c r="K26" s="125" t="s">
        <v>143</v>
      </c>
    </row>
    <row r="27" spans="1:11" ht="25.5">
      <c r="A27" s="388" t="s">
        <v>136</v>
      </c>
      <c r="B27" s="351">
        <v>249.28389115592122</v>
      </c>
      <c r="C27" s="386">
        <v>0</v>
      </c>
      <c r="D27" s="351">
        <v>2242.6840330226796</v>
      </c>
      <c r="E27" s="351">
        <v>-66.054911964155792</v>
      </c>
      <c r="F27" s="351">
        <v>-3.3648478402099999</v>
      </c>
      <c r="G27" s="351">
        <v>1149.6229701385644</v>
      </c>
      <c r="H27" s="387">
        <v>-4300.8438208652997</v>
      </c>
    </row>
    <row r="28" spans="1:11" ht="51">
      <c r="A28" s="388" t="s">
        <v>137</v>
      </c>
      <c r="B28" s="351">
        <v>-1296.0463317063115</v>
      </c>
      <c r="C28" s="386">
        <v>-2242.6840330226796</v>
      </c>
      <c r="D28" s="351">
        <v>0</v>
      </c>
      <c r="E28" s="351">
        <v>458.06808446968148</v>
      </c>
      <c r="F28" s="351">
        <v>-2236.6527314788505</v>
      </c>
      <c r="G28" s="351">
        <v>4067.4530086162822</v>
      </c>
      <c r="H28" s="387">
        <v>306.2118872997882</v>
      </c>
    </row>
    <row r="29" spans="1:11" ht="51">
      <c r="A29" s="388" t="s">
        <v>138</v>
      </c>
      <c r="B29" s="351">
        <v>-1341.8071273146049</v>
      </c>
      <c r="C29" s="351">
        <v>66.054911964155792</v>
      </c>
      <c r="D29" s="351">
        <v>-458.06808446968148</v>
      </c>
      <c r="E29" s="386">
        <v>0</v>
      </c>
      <c r="F29" s="351">
        <v>-1857.6994909679997</v>
      </c>
      <c r="G29" s="351">
        <v>2533.3512232104208</v>
      </c>
      <c r="H29" s="387">
        <v>423.01394465503245</v>
      </c>
    </row>
    <row r="30" spans="1:11" ht="51">
      <c r="A30" s="388" t="s">
        <v>139</v>
      </c>
      <c r="B30" s="351">
        <v>125.20466648558023</v>
      </c>
      <c r="C30" s="351">
        <v>3.3648478402099999</v>
      </c>
      <c r="D30" s="387">
        <v>2236.6527314788505</v>
      </c>
      <c r="E30" s="351">
        <v>1857.6994909679997</v>
      </c>
      <c r="F30" s="386">
        <v>0</v>
      </c>
      <c r="G30" s="351">
        <v>0</v>
      </c>
      <c r="H30" s="387">
        <v>3644.0445357865578</v>
      </c>
    </row>
    <row r="31" spans="1:11">
      <c r="A31" s="388" t="s">
        <v>140</v>
      </c>
      <c r="B31" s="351">
        <v>442.22562827132515</v>
      </c>
      <c r="C31" s="351">
        <v>-1149.6229701385644</v>
      </c>
      <c r="D31" s="351">
        <v>-4067.4530086162822</v>
      </c>
      <c r="E31" s="351">
        <v>-2533.3512232104208</v>
      </c>
      <c r="F31" s="351">
        <v>0</v>
      </c>
      <c r="G31" s="386">
        <v>0</v>
      </c>
      <c r="H31" s="351">
        <v>0</v>
      </c>
    </row>
    <row r="32" spans="1:11" ht="25.5">
      <c r="A32" s="388" t="s">
        <v>141</v>
      </c>
      <c r="B32" s="351">
        <v>-2092.5480217555332</v>
      </c>
      <c r="C32" s="351">
        <v>4300.8438208652997</v>
      </c>
      <c r="D32" s="351">
        <v>-306.2118872997882</v>
      </c>
      <c r="E32" s="351">
        <v>-423.01394465503245</v>
      </c>
      <c r="F32" s="351">
        <v>-3644.0445357865578</v>
      </c>
      <c r="G32" s="351">
        <v>0</v>
      </c>
      <c r="H32" s="386">
        <v>0</v>
      </c>
    </row>
    <row r="33" spans="1:11">
      <c r="A33" s="389" t="s">
        <v>16</v>
      </c>
      <c r="B33" s="351">
        <v>-3913.6872948636233</v>
      </c>
      <c r="C33" s="351">
        <v>728.67268635250093</v>
      </c>
      <c r="D33" s="351">
        <v>943.65011582208876</v>
      </c>
      <c r="E33" s="351">
        <v>635.15462292267694</v>
      </c>
      <c r="F33" s="351">
        <v>-7866.9662725591988</v>
      </c>
      <c r="G33" s="387">
        <v>7308.2015736939429</v>
      </c>
      <c r="H33" s="387">
        <v>2164.9745686316119</v>
      </c>
    </row>
    <row r="34" spans="1:11">
      <c r="A34" s="152"/>
      <c r="B34" s="153"/>
      <c r="C34" s="153"/>
      <c r="D34" s="153"/>
      <c r="E34" s="153"/>
      <c r="F34" s="153"/>
      <c r="G34" s="390"/>
      <c r="H34" s="390"/>
    </row>
    <row r="35" spans="1:11" s="380" customFormat="1">
      <c r="A35" s="379">
        <v>43617</v>
      </c>
    </row>
    <row r="36" spans="1:11">
      <c r="A36" s="381" t="s">
        <v>134</v>
      </c>
    </row>
    <row r="37" spans="1:11" ht="51">
      <c r="A37" s="382" t="s">
        <v>4</v>
      </c>
      <c r="B37" s="383" t="s">
        <v>135</v>
      </c>
      <c r="C37" s="383" t="s">
        <v>136</v>
      </c>
      <c r="D37" s="383" t="s">
        <v>137</v>
      </c>
      <c r="E37" s="383" t="s">
        <v>138</v>
      </c>
      <c r="F37" s="383" t="s">
        <v>139</v>
      </c>
      <c r="G37" s="383" t="s">
        <v>140</v>
      </c>
      <c r="H37" s="384" t="s">
        <v>141</v>
      </c>
      <c r="J37" s="353" t="s">
        <v>142</v>
      </c>
      <c r="K37" s="378">
        <v>44351.421689930554</v>
      </c>
    </row>
    <row r="38" spans="1:11" ht="25.5">
      <c r="A38" s="385" t="s">
        <v>135</v>
      </c>
      <c r="B38" s="386">
        <v>1511.4814374042801</v>
      </c>
      <c r="C38" s="351">
        <v>417.37375794687</v>
      </c>
      <c r="D38" s="351">
        <v>2753.1461174964993</v>
      </c>
      <c r="E38" s="351">
        <v>1459.8619003941269</v>
      </c>
      <c r="F38" s="351">
        <v>0</v>
      </c>
      <c r="G38" s="351">
        <v>0</v>
      </c>
      <c r="H38" s="387">
        <v>2059.1568110445783</v>
      </c>
      <c r="K38" s="125" t="s">
        <v>143</v>
      </c>
    </row>
    <row r="39" spans="1:11" ht="25.5">
      <c r="A39" s="388" t="s">
        <v>136</v>
      </c>
      <c r="B39" s="351">
        <v>801.30384269168883</v>
      </c>
      <c r="C39" s="386">
        <v>0</v>
      </c>
      <c r="D39" s="351">
        <v>2313.9847766122898</v>
      </c>
      <c r="E39" s="351">
        <v>14.009352168972264</v>
      </c>
      <c r="F39" s="351">
        <v>2.3724022903000006</v>
      </c>
      <c r="G39" s="351">
        <v>1140.6741143301288</v>
      </c>
      <c r="H39" s="387">
        <v>-329.36365985650002</v>
      </c>
    </row>
    <row r="40" spans="1:11" ht="51">
      <c r="A40" s="388" t="s">
        <v>137</v>
      </c>
      <c r="B40" s="351">
        <v>1330.3455760375239</v>
      </c>
      <c r="C40" s="351">
        <v>153.05957495889004</v>
      </c>
      <c r="D40" s="386">
        <v>1037.2385198744171</v>
      </c>
      <c r="E40" s="351">
        <v>1501.2710693244514</v>
      </c>
      <c r="F40" s="351">
        <v>4019.1987366841317</v>
      </c>
      <c r="G40" s="351">
        <v>7236.1229652593747</v>
      </c>
      <c r="H40" s="387">
        <v>1822.5114795813802</v>
      </c>
    </row>
    <row r="41" spans="1:11" ht="51">
      <c r="A41" s="388" t="s">
        <v>138</v>
      </c>
      <c r="B41" s="351">
        <v>60.535167220735943</v>
      </c>
      <c r="C41" s="351">
        <v>82.967957317039975</v>
      </c>
      <c r="D41" s="351">
        <v>1014.463266274489</v>
      </c>
      <c r="E41" s="386">
        <v>1229.8394335904998</v>
      </c>
      <c r="F41" s="351">
        <v>536.48943347912962</v>
      </c>
      <c r="G41" s="351">
        <v>3592.2724951005594</v>
      </c>
      <c r="H41" s="387">
        <v>653.71226731048284</v>
      </c>
    </row>
    <row r="42" spans="1:11" ht="51">
      <c r="A42" s="388" t="s">
        <v>139</v>
      </c>
      <c r="B42" s="351">
        <v>120.21382673520573</v>
      </c>
      <c r="C42" s="351">
        <v>5.4248664432000009</v>
      </c>
      <c r="D42" s="387">
        <v>6279.6106460231986</v>
      </c>
      <c r="E42" s="351">
        <v>2415.5164698140534</v>
      </c>
      <c r="F42" s="386">
        <v>0</v>
      </c>
      <c r="G42" s="351">
        <v>0</v>
      </c>
      <c r="H42" s="387">
        <v>7120.5497380257029</v>
      </c>
    </row>
    <row r="43" spans="1:11">
      <c r="A43" s="388" t="s">
        <v>140</v>
      </c>
      <c r="B43" s="351">
        <v>456.12056919374999</v>
      </c>
      <c r="C43" s="351">
        <v>0.12466470725999999</v>
      </c>
      <c r="D43" s="351">
        <v>3151.3935347647648</v>
      </c>
      <c r="E43" s="351">
        <v>1032.3606625000643</v>
      </c>
      <c r="F43" s="351">
        <v>0</v>
      </c>
      <c r="G43" s="386">
        <v>0</v>
      </c>
      <c r="H43" s="351">
        <v>0</v>
      </c>
    </row>
    <row r="44" spans="1:11" ht="25.5">
      <c r="A44" s="388" t="s">
        <v>141</v>
      </c>
      <c r="B44" s="351">
        <v>25.071776073799811</v>
      </c>
      <c r="C44" s="351">
        <v>4336.7062807327202</v>
      </c>
      <c r="D44" s="351">
        <v>1603.215285689962</v>
      </c>
      <c r="E44" s="351">
        <v>232.16746330559886</v>
      </c>
      <c r="F44" s="351">
        <v>3455.597024670295</v>
      </c>
      <c r="G44" s="351">
        <v>0</v>
      </c>
      <c r="H44" s="386">
        <v>0</v>
      </c>
    </row>
    <row r="45" spans="1:11">
      <c r="A45" s="389" t="s">
        <v>16</v>
      </c>
      <c r="B45" s="351">
        <v>4305.0721953569837</v>
      </c>
      <c r="C45" s="351">
        <v>4995.6571021059799</v>
      </c>
      <c r="D45" s="351">
        <v>18153.052146735619</v>
      </c>
      <c r="E45" s="351">
        <v>7885.0263510977675</v>
      </c>
      <c r="F45" s="351">
        <v>8013.6575971238562</v>
      </c>
      <c r="G45" s="387">
        <v>11969.069574690064</v>
      </c>
      <c r="H45" s="387">
        <v>11326.566636105645</v>
      </c>
    </row>
    <row r="47" spans="1:11">
      <c r="A47" s="381" t="s">
        <v>144</v>
      </c>
    </row>
    <row r="48" spans="1:11" ht="51">
      <c r="A48" s="382" t="s">
        <v>4</v>
      </c>
      <c r="B48" s="383" t="s">
        <v>135</v>
      </c>
      <c r="C48" s="383" t="s">
        <v>136</v>
      </c>
      <c r="D48" s="383" t="s">
        <v>137</v>
      </c>
      <c r="E48" s="383" t="s">
        <v>138</v>
      </c>
      <c r="F48" s="383" t="s">
        <v>139</v>
      </c>
      <c r="G48" s="383" t="s">
        <v>140</v>
      </c>
      <c r="H48" s="384" t="s">
        <v>141</v>
      </c>
      <c r="J48" s="353" t="s">
        <v>142</v>
      </c>
      <c r="K48" s="378">
        <v>44351.421689930554</v>
      </c>
    </row>
    <row r="49" spans="1:11" ht="25.5">
      <c r="A49" s="385" t="s">
        <v>135</v>
      </c>
      <c r="B49" s="386">
        <v>1511.4814374042801</v>
      </c>
      <c r="C49" s="351">
        <v>801.30384269168883</v>
      </c>
      <c r="D49" s="351">
        <v>1330.3455760375239</v>
      </c>
      <c r="E49" s="351">
        <v>60.535167220735943</v>
      </c>
      <c r="F49" s="351">
        <v>120.21382673520573</v>
      </c>
      <c r="G49" s="351">
        <v>456.12056919374999</v>
      </c>
      <c r="H49" s="387">
        <v>25.071776073799811</v>
      </c>
      <c r="K49" s="125" t="s">
        <v>143</v>
      </c>
    </row>
    <row r="50" spans="1:11" ht="25.5">
      <c r="A50" s="388" t="s">
        <v>136</v>
      </c>
      <c r="B50" s="351">
        <v>417.37375794687</v>
      </c>
      <c r="C50" s="386">
        <v>0</v>
      </c>
      <c r="D50" s="351">
        <v>153.05957495889004</v>
      </c>
      <c r="E50" s="351">
        <v>82.967957317039975</v>
      </c>
      <c r="F50" s="351">
        <v>5.4248664432000009</v>
      </c>
      <c r="G50" s="351">
        <v>0.12466470725999999</v>
      </c>
      <c r="H50" s="387">
        <v>3926.0289965591901</v>
      </c>
    </row>
    <row r="51" spans="1:11" ht="51">
      <c r="A51" s="388" t="s">
        <v>137</v>
      </c>
      <c r="B51" s="351">
        <v>2753.1461174964993</v>
      </c>
      <c r="C51" s="386">
        <v>2313.9847766122898</v>
      </c>
      <c r="D51" s="351">
        <v>1037.2385198744171</v>
      </c>
      <c r="E51" s="351">
        <v>1014.463266274489</v>
      </c>
      <c r="F51" s="351">
        <v>6279.6106460231986</v>
      </c>
      <c r="G51" s="351">
        <v>3151.3935347647648</v>
      </c>
      <c r="H51" s="387">
        <v>1603.215285689962</v>
      </c>
    </row>
    <row r="52" spans="1:11" ht="51">
      <c r="A52" s="388" t="s">
        <v>138</v>
      </c>
      <c r="B52" s="351">
        <v>1459.8619003941269</v>
      </c>
      <c r="C52" s="351">
        <v>14.009352168972264</v>
      </c>
      <c r="D52" s="351">
        <v>1501.2710693244514</v>
      </c>
      <c r="E52" s="386">
        <v>1229.8394335904998</v>
      </c>
      <c r="F52" s="351">
        <v>2415.5164698140534</v>
      </c>
      <c r="G52" s="351">
        <v>1032.3606625000643</v>
      </c>
      <c r="H52" s="387">
        <v>232.16746330559886</v>
      </c>
    </row>
    <row r="53" spans="1:11" ht="51">
      <c r="A53" s="388" t="s">
        <v>139</v>
      </c>
      <c r="B53" s="351">
        <v>0</v>
      </c>
      <c r="C53" s="351">
        <v>2.3724022903000006</v>
      </c>
      <c r="D53" s="387">
        <v>4019.1987366841317</v>
      </c>
      <c r="E53" s="351">
        <v>536.48943347912962</v>
      </c>
      <c r="F53" s="386">
        <v>0</v>
      </c>
      <c r="G53" s="351">
        <v>0</v>
      </c>
      <c r="H53" s="387">
        <v>3455.597024670295</v>
      </c>
    </row>
    <row r="54" spans="1:11">
      <c r="A54" s="388" t="s">
        <v>140</v>
      </c>
      <c r="B54" s="351">
        <v>0</v>
      </c>
      <c r="C54" s="351">
        <v>1140.6741143301288</v>
      </c>
      <c r="D54" s="351">
        <v>7236.1229652593747</v>
      </c>
      <c r="E54" s="351">
        <v>3592.2724951005594</v>
      </c>
      <c r="F54" s="351">
        <v>0</v>
      </c>
      <c r="G54" s="386">
        <v>0</v>
      </c>
      <c r="H54" s="351">
        <v>0</v>
      </c>
    </row>
    <row r="55" spans="1:11" ht="25.5">
      <c r="A55" s="388" t="s">
        <v>141</v>
      </c>
      <c r="B55" s="351">
        <v>2059.1568110445783</v>
      </c>
      <c r="C55" s="351">
        <v>81.313624317029991</v>
      </c>
      <c r="D55" s="351">
        <v>1822.5114795813802</v>
      </c>
      <c r="E55" s="351">
        <v>653.71226731048284</v>
      </c>
      <c r="F55" s="351">
        <v>7120.5497380257029</v>
      </c>
      <c r="G55" s="351">
        <v>0</v>
      </c>
      <c r="H55" s="386">
        <v>0</v>
      </c>
    </row>
    <row r="56" spans="1:11">
      <c r="A56" s="389" t="s">
        <v>16</v>
      </c>
      <c r="B56" s="351">
        <v>8201.0200242863539</v>
      </c>
      <c r="C56" s="351">
        <v>4353.6581124104105</v>
      </c>
      <c r="D56" s="351">
        <v>17099.747921720169</v>
      </c>
      <c r="E56" s="351">
        <v>7170.2800202929366</v>
      </c>
      <c r="F56" s="351">
        <v>15941.315547041362</v>
      </c>
      <c r="G56" s="387">
        <v>4639.9994311658393</v>
      </c>
      <c r="H56" s="387">
        <v>9242.0805462988465</v>
      </c>
    </row>
    <row r="58" spans="1:11">
      <c r="A58" s="381" t="s">
        <v>145</v>
      </c>
    </row>
    <row r="59" spans="1:11" ht="51">
      <c r="A59" s="382" t="s">
        <v>4</v>
      </c>
      <c r="B59" s="383" t="s">
        <v>135</v>
      </c>
      <c r="C59" s="383" t="s">
        <v>136</v>
      </c>
      <c r="D59" s="383" t="s">
        <v>137</v>
      </c>
      <c r="E59" s="383" t="s">
        <v>138</v>
      </c>
      <c r="F59" s="383" t="s">
        <v>139</v>
      </c>
      <c r="G59" s="383" t="s">
        <v>140</v>
      </c>
      <c r="H59" s="384" t="s">
        <v>141</v>
      </c>
      <c r="J59" s="353" t="s">
        <v>142</v>
      </c>
      <c r="K59" s="378">
        <v>44351.421689930554</v>
      </c>
    </row>
    <row r="60" spans="1:11" ht="25.5">
      <c r="A60" s="385" t="s">
        <v>135</v>
      </c>
      <c r="B60" s="386">
        <v>0</v>
      </c>
      <c r="C60" s="351">
        <v>-383.93008474481883</v>
      </c>
      <c r="D60" s="351">
        <v>1422.8005414589754</v>
      </c>
      <c r="E60" s="351">
        <v>1399.3267331733912</v>
      </c>
      <c r="F60" s="351">
        <v>-120.21382673520573</v>
      </c>
      <c r="G60" s="351">
        <v>-456.12056919374999</v>
      </c>
      <c r="H60" s="387">
        <v>2034.0850349707785</v>
      </c>
      <c r="K60" s="125" t="s">
        <v>143</v>
      </c>
    </row>
    <row r="61" spans="1:11" ht="25.5">
      <c r="A61" s="388" t="s">
        <v>136</v>
      </c>
      <c r="B61" s="351">
        <v>383.93008474481883</v>
      </c>
      <c r="C61" s="386">
        <v>0</v>
      </c>
      <c r="D61" s="351">
        <v>2160.9252016533997</v>
      </c>
      <c r="E61" s="351">
        <v>-68.958605148067718</v>
      </c>
      <c r="F61" s="351">
        <v>-3.0524641528999998</v>
      </c>
      <c r="G61" s="351">
        <v>1140.5494496228689</v>
      </c>
      <c r="H61" s="387">
        <v>-4255.39265641569</v>
      </c>
    </row>
    <row r="62" spans="1:11" ht="51">
      <c r="A62" s="388" t="s">
        <v>137</v>
      </c>
      <c r="B62" s="351">
        <v>-1422.8005414589754</v>
      </c>
      <c r="C62" s="386">
        <v>-2160.9252016533997</v>
      </c>
      <c r="D62" s="351">
        <v>0</v>
      </c>
      <c r="E62" s="351">
        <v>486.8078030499625</v>
      </c>
      <c r="F62" s="351">
        <v>-2260.4119093390673</v>
      </c>
      <c r="G62" s="351">
        <v>4084.7294304946104</v>
      </c>
      <c r="H62" s="387">
        <v>219.29619389141817</v>
      </c>
    </row>
    <row r="63" spans="1:11" ht="51">
      <c r="A63" s="388" t="s">
        <v>138</v>
      </c>
      <c r="B63" s="351">
        <v>-1399.3267331733912</v>
      </c>
      <c r="C63" s="351">
        <v>68.958605148067718</v>
      </c>
      <c r="D63" s="351">
        <v>-486.8078030499625</v>
      </c>
      <c r="E63" s="386">
        <v>0</v>
      </c>
      <c r="F63" s="351">
        <v>-1879.0270363349237</v>
      </c>
      <c r="G63" s="351">
        <v>2559.911832600495</v>
      </c>
      <c r="H63" s="387">
        <v>421.54480400488399</v>
      </c>
    </row>
    <row r="64" spans="1:11" ht="51">
      <c r="A64" s="388" t="s">
        <v>139</v>
      </c>
      <c r="B64" s="351">
        <v>120.21382673520573</v>
      </c>
      <c r="C64" s="351">
        <v>3.0524641528999998</v>
      </c>
      <c r="D64" s="387">
        <v>2260.4119093390673</v>
      </c>
      <c r="E64" s="351">
        <v>1879.0270363349237</v>
      </c>
      <c r="F64" s="386">
        <v>0</v>
      </c>
      <c r="G64" s="351">
        <v>0</v>
      </c>
      <c r="H64" s="387">
        <v>3664.9527133554075</v>
      </c>
    </row>
    <row r="65" spans="1:11">
      <c r="A65" s="388" t="s">
        <v>140</v>
      </c>
      <c r="B65" s="351">
        <v>456.12056919374999</v>
      </c>
      <c r="C65" s="351">
        <v>-1140.5494496228689</v>
      </c>
      <c r="D65" s="351">
        <v>-4084.7294304946104</v>
      </c>
      <c r="E65" s="351">
        <v>-2559.911832600495</v>
      </c>
      <c r="F65" s="351">
        <v>0</v>
      </c>
      <c r="G65" s="386">
        <v>0</v>
      </c>
      <c r="H65" s="351">
        <v>0</v>
      </c>
    </row>
    <row r="66" spans="1:11" ht="25.5">
      <c r="A66" s="388" t="s">
        <v>141</v>
      </c>
      <c r="B66" s="351">
        <v>-2034.0850349707785</v>
      </c>
      <c r="C66" s="351">
        <v>4255.39265641569</v>
      </c>
      <c r="D66" s="351">
        <v>-219.29619389141817</v>
      </c>
      <c r="E66" s="351">
        <v>-421.54480400488399</v>
      </c>
      <c r="F66" s="351">
        <v>-3664.9527133554075</v>
      </c>
      <c r="G66" s="351">
        <v>0</v>
      </c>
      <c r="H66" s="386">
        <v>0</v>
      </c>
    </row>
    <row r="67" spans="1:11">
      <c r="A67" s="389" t="s">
        <v>16</v>
      </c>
      <c r="B67" s="351">
        <v>-3895.9478289293711</v>
      </c>
      <c r="C67" s="351">
        <v>641.99898969557034</v>
      </c>
      <c r="D67" s="351">
        <v>1053.3042250154513</v>
      </c>
      <c r="E67" s="351">
        <v>714.74633080483056</v>
      </c>
      <c r="F67" s="351">
        <v>-7927.6579499175041</v>
      </c>
      <c r="G67" s="387">
        <v>7329.0701435242245</v>
      </c>
      <c r="H67" s="387">
        <v>2084.4860898067982</v>
      </c>
    </row>
    <row r="68" spans="1:11">
      <c r="A68" s="152"/>
      <c r="B68" s="153"/>
      <c r="C68" s="153"/>
      <c r="D68" s="153"/>
      <c r="E68" s="153"/>
      <c r="F68" s="153"/>
      <c r="G68" s="390"/>
      <c r="H68" s="390"/>
    </row>
    <row r="69" spans="1:11" s="380" customFormat="1">
      <c r="A69" s="379">
        <v>43709</v>
      </c>
    </row>
    <row r="70" spans="1:11">
      <c r="A70" s="381" t="s">
        <v>134</v>
      </c>
    </row>
    <row r="71" spans="1:11" ht="51">
      <c r="A71" s="382" t="s">
        <v>4</v>
      </c>
      <c r="B71" s="383" t="s">
        <v>135</v>
      </c>
      <c r="C71" s="383" t="s">
        <v>136</v>
      </c>
      <c r="D71" s="383" t="s">
        <v>137</v>
      </c>
      <c r="E71" s="383" t="s">
        <v>138</v>
      </c>
      <c r="F71" s="383" t="s">
        <v>139</v>
      </c>
      <c r="G71" s="383" t="s">
        <v>140</v>
      </c>
      <c r="H71" s="384" t="s">
        <v>141</v>
      </c>
      <c r="J71" s="353" t="s">
        <v>142</v>
      </c>
      <c r="K71" s="378">
        <v>44351.421689930554</v>
      </c>
    </row>
    <row r="72" spans="1:11" ht="25.5">
      <c r="A72" s="385" t="s">
        <v>135</v>
      </c>
      <c r="B72" s="386">
        <v>1543.3703162312549</v>
      </c>
      <c r="C72" s="351">
        <v>420.74013590585002</v>
      </c>
      <c r="D72" s="351">
        <v>2724.3302930595805</v>
      </c>
      <c r="E72" s="351">
        <v>1502.6615688357001</v>
      </c>
      <c r="F72" s="351">
        <v>0</v>
      </c>
      <c r="G72" s="351">
        <v>0</v>
      </c>
      <c r="H72" s="387">
        <v>2110.3463922850669</v>
      </c>
      <c r="K72" s="125" t="s">
        <v>143</v>
      </c>
    </row>
    <row r="73" spans="1:11" ht="25.5">
      <c r="A73" s="388" t="s">
        <v>136</v>
      </c>
      <c r="B73" s="351">
        <v>643.55524878434505</v>
      </c>
      <c r="C73" s="386">
        <v>0</v>
      </c>
      <c r="D73" s="351">
        <v>2476.7378690423702</v>
      </c>
      <c r="E73" s="351">
        <v>14.620152616654975</v>
      </c>
      <c r="F73" s="351">
        <v>2.3510474019100003</v>
      </c>
      <c r="G73" s="351">
        <v>1137.9981768017201</v>
      </c>
      <c r="H73" s="387">
        <v>-333.60373501131005</v>
      </c>
    </row>
    <row r="74" spans="1:11" ht="51">
      <c r="A74" s="388" t="s">
        <v>137</v>
      </c>
      <c r="B74" s="351">
        <v>1305.1959726408302</v>
      </c>
      <c r="C74" s="351">
        <v>100.12312336056002</v>
      </c>
      <c r="D74" s="386">
        <v>1289.7926362297915</v>
      </c>
      <c r="E74" s="351">
        <v>1501.3279938970177</v>
      </c>
      <c r="F74" s="351">
        <v>4135.9404111039803</v>
      </c>
      <c r="G74" s="351">
        <v>7442.3177436539418</v>
      </c>
      <c r="H74" s="387">
        <v>1958.7411535197798</v>
      </c>
    </row>
    <row r="75" spans="1:11" ht="51">
      <c r="A75" s="388" t="s">
        <v>138</v>
      </c>
      <c r="B75" s="351">
        <v>55.438458613930472</v>
      </c>
      <c r="C75" s="351">
        <v>82.749231628719997</v>
      </c>
      <c r="D75" s="351">
        <v>1059.3268389886873</v>
      </c>
      <c r="E75" s="386">
        <v>1232.5909493653471</v>
      </c>
      <c r="F75" s="351">
        <v>544.67012212619557</v>
      </c>
      <c r="G75" s="351">
        <v>3661.2966572262253</v>
      </c>
      <c r="H75" s="387">
        <v>640.41711864918057</v>
      </c>
    </row>
    <row r="76" spans="1:11" ht="51">
      <c r="A76" s="388" t="s">
        <v>139</v>
      </c>
      <c r="B76" s="351">
        <v>127.84405380584003</v>
      </c>
      <c r="C76" s="351">
        <v>5.2669007400700005</v>
      </c>
      <c r="D76" s="387">
        <v>6359.4050744908081</v>
      </c>
      <c r="E76" s="351">
        <v>2453.3554377129026</v>
      </c>
      <c r="F76" s="386">
        <v>0</v>
      </c>
      <c r="G76" s="351">
        <v>0</v>
      </c>
      <c r="H76" s="387">
        <v>7054.8400273042398</v>
      </c>
    </row>
    <row r="77" spans="1:11">
      <c r="A77" s="388" t="s">
        <v>140</v>
      </c>
      <c r="B77" s="351">
        <v>474.62346754682505</v>
      </c>
      <c r="C77" s="351">
        <v>0.14971439412999998</v>
      </c>
      <c r="D77" s="351">
        <v>3243.5567877169915</v>
      </c>
      <c r="E77" s="351">
        <v>1070.8875216553579</v>
      </c>
      <c r="F77" s="351">
        <v>0</v>
      </c>
      <c r="G77" s="386">
        <v>0</v>
      </c>
      <c r="H77" s="351">
        <v>0</v>
      </c>
    </row>
    <row r="78" spans="1:11" ht="25.5">
      <c r="A78" s="388" t="s">
        <v>141</v>
      </c>
      <c r="B78" s="351">
        <v>27.327792859428044</v>
      </c>
      <c r="C78" s="351">
        <v>4418.7641659296296</v>
      </c>
      <c r="D78" s="351">
        <v>1710.9664623055066</v>
      </c>
      <c r="E78" s="351">
        <v>248.81524410873419</v>
      </c>
      <c r="F78" s="351">
        <v>3561.83290160662</v>
      </c>
      <c r="G78" s="351">
        <v>0</v>
      </c>
      <c r="H78" s="386">
        <v>0</v>
      </c>
    </row>
    <row r="79" spans="1:11">
      <c r="A79" s="389" t="s">
        <v>16</v>
      </c>
      <c r="B79" s="351">
        <v>4177.3553104824541</v>
      </c>
      <c r="C79" s="351">
        <v>5027.7932719589598</v>
      </c>
      <c r="D79" s="351">
        <v>18864.115961833737</v>
      </c>
      <c r="E79" s="351">
        <v>8024.258868191715</v>
      </c>
      <c r="F79" s="351">
        <v>8244.7944822387071</v>
      </c>
      <c r="G79" s="387">
        <v>12241.612577681886</v>
      </c>
      <c r="H79" s="387">
        <v>11430.740956746957</v>
      </c>
    </row>
    <row r="81" spans="1:11">
      <c r="A81" s="381" t="s">
        <v>144</v>
      </c>
    </row>
    <row r="82" spans="1:11" ht="51">
      <c r="A82" s="382" t="s">
        <v>4</v>
      </c>
      <c r="B82" s="383" t="s">
        <v>135</v>
      </c>
      <c r="C82" s="383" t="s">
        <v>136</v>
      </c>
      <c r="D82" s="383" t="s">
        <v>137</v>
      </c>
      <c r="E82" s="383" t="s">
        <v>138</v>
      </c>
      <c r="F82" s="383" t="s">
        <v>139</v>
      </c>
      <c r="G82" s="383" t="s">
        <v>140</v>
      </c>
      <c r="H82" s="384" t="s">
        <v>141</v>
      </c>
      <c r="J82" s="353" t="s">
        <v>142</v>
      </c>
      <c r="K82" s="378">
        <v>44351.421689930554</v>
      </c>
    </row>
    <row r="83" spans="1:11" ht="25.5">
      <c r="A83" s="385" t="s">
        <v>135</v>
      </c>
      <c r="B83" s="386">
        <v>1543.3703162312549</v>
      </c>
      <c r="C83" s="351">
        <v>643.55524878434505</v>
      </c>
      <c r="D83" s="351">
        <v>1305.1959726408302</v>
      </c>
      <c r="E83" s="351">
        <v>55.438458613930472</v>
      </c>
      <c r="F83" s="351">
        <v>127.84405380584003</v>
      </c>
      <c r="G83" s="351">
        <v>474.62346754682505</v>
      </c>
      <c r="H83" s="387">
        <v>27.327792859428044</v>
      </c>
      <c r="K83" s="125" t="s">
        <v>143</v>
      </c>
    </row>
    <row r="84" spans="1:11" ht="25.5">
      <c r="A84" s="388" t="s">
        <v>136</v>
      </c>
      <c r="B84" s="351">
        <v>420.74013590585002</v>
      </c>
      <c r="C84" s="386">
        <v>0</v>
      </c>
      <c r="D84" s="351">
        <v>100.12312336056002</v>
      </c>
      <c r="E84" s="351">
        <v>82.749231628719997</v>
      </c>
      <c r="F84" s="351">
        <v>5.2669007400700005</v>
      </c>
      <c r="G84" s="351">
        <v>0.14971439412999998</v>
      </c>
      <c r="H84" s="387">
        <v>4003.5819604416092</v>
      </c>
    </row>
    <row r="85" spans="1:11" ht="51">
      <c r="A85" s="388" t="s">
        <v>137</v>
      </c>
      <c r="B85" s="351">
        <v>2724.3302930595805</v>
      </c>
      <c r="C85" s="386">
        <v>2476.7378690423702</v>
      </c>
      <c r="D85" s="351">
        <v>1289.7926362297915</v>
      </c>
      <c r="E85" s="351">
        <v>1059.3268389886873</v>
      </c>
      <c r="F85" s="351">
        <v>6359.4050744908081</v>
      </c>
      <c r="G85" s="351">
        <v>3243.5567877169915</v>
      </c>
      <c r="H85" s="387">
        <v>1710.9664623055066</v>
      </c>
    </row>
    <row r="86" spans="1:11" ht="51">
      <c r="A86" s="388" t="s">
        <v>138</v>
      </c>
      <c r="B86" s="351">
        <v>1502.6615688357001</v>
      </c>
      <c r="C86" s="351">
        <v>14.620152616654975</v>
      </c>
      <c r="D86" s="351">
        <v>1501.3279938970177</v>
      </c>
      <c r="E86" s="386">
        <v>1232.5909493653471</v>
      </c>
      <c r="F86" s="351">
        <v>2453.3554377129026</v>
      </c>
      <c r="G86" s="351">
        <v>1070.8875216553579</v>
      </c>
      <c r="H86" s="387">
        <v>248.81524410873419</v>
      </c>
    </row>
    <row r="87" spans="1:11" ht="51">
      <c r="A87" s="388" t="s">
        <v>139</v>
      </c>
      <c r="B87" s="351">
        <v>0</v>
      </c>
      <c r="C87" s="351">
        <v>2.3510474019100003</v>
      </c>
      <c r="D87" s="387">
        <v>4135.9404111039803</v>
      </c>
      <c r="E87" s="351">
        <v>544.67012212619557</v>
      </c>
      <c r="F87" s="386">
        <v>0</v>
      </c>
      <c r="G87" s="351">
        <v>0</v>
      </c>
      <c r="H87" s="387">
        <v>3561.83290160662</v>
      </c>
    </row>
    <row r="88" spans="1:11">
      <c r="A88" s="388" t="s">
        <v>140</v>
      </c>
      <c r="B88" s="351">
        <v>0</v>
      </c>
      <c r="C88" s="351">
        <v>1137.9981768017201</v>
      </c>
      <c r="D88" s="351">
        <v>7442.3177436539418</v>
      </c>
      <c r="E88" s="351">
        <v>3661.2966572262253</v>
      </c>
      <c r="F88" s="351">
        <v>0</v>
      </c>
      <c r="G88" s="386">
        <v>0</v>
      </c>
      <c r="H88" s="351">
        <v>0</v>
      </c>
    </row>
    <row r="89" spans="1:11" ht="25.5">
      <c r="A89" s="388" t="s">
        <v>141</v>
      </c>
      <c r="B89" s="351">
        <v>2110.3463922850669</v>
      </c>
      <c r="C89" s="351">
        <v>81.578470476709995</v>
      </c>
      <c r="D89" s="351">
        <v>1958.7411535197798</v>
      </c>
      <c r="E89" s="351">
        <v>640.41711864918057</v>
      </c>
      <c r="F89" s="351">
        <v>7054.8400273042398</v>
      </c>
      <c r="G89" s="351">
        <v>0</v>
      </c>
      <c r="H89" s="386">
        <v>0</v>
      </c>
    </row>
    <row r="90" spans="1:11">
      <c r="A90" s="389" t="s">
        <v>16</v>
      </c>
      <c r="B90" s="351">
        <v>8301.4487063174529</v>
      </c>
      <c r="C90" s="351">
        <v>4356.8409651237107</v>
      </c>
      <c r="D90" s="351">
        <v>17733.439034405899</v>
      </c>
      <c r="E90" s="351">
        <v>7276.4893765982861</v>
      </c>
      <c r="F90" s="351">
        <v>16000.711494053859</v>
      </c>
      <c r="G90" s="387">
        <v>4789.217491313304</v>
      </c>
      <c r="H90" s="387">
        <v>9552.5243613218991</v>
      </c>
    </row>
    <row r="92" spans="1:11">
      <c r="A92" s="381" t="s">
        <v>145</v>
      </c>
    </row>
    <row r="93" spans="1:11" ht="51">
      <c r="A93" s="382" t="s">
        <v>4</v>
      </c>
      <c r="B93" s="383" t="s">
        <v>135</v>
      </c>
      <c r="C93" s="383" t="s">
        <v>136</v>
      </c>
      <c r="D93" s="383" t="s">
        <v>137</v>
      </c>
      <c r="E93" s="383" t="s">
        <v>138</v>
      </c>
      <c r="F93" s="383" t="s">
        <v>139</v>
      </c>
      <c r="G93" s="383" t="s">
        <v>140</v>
      </c>
      <c r="H93" s="384" t="s">
        <v>141</v>
      </c>
      <c r="J93" s="353" t="s">
        <v>142</v>
      </c>
      <c r="K93" s="378">
        <v>44351.421689930554</v>
      </c>
    </row>
    <row r="94" spans="1:11" ht="25.5">
      <c r="A94" s="385" t="s">
        <v>135</v>
      </c>
      <c r="B94" s="386">
        <v>0</v>
      </c>
      <c r="C94" s="351">
        <v>-222.81511287849506</v>
      </c>
      <c r="D94" s="351">
        <v>1419.1343204187503</v>
      </c>
      <c r="E94" s="351">
        <v>1447.2231102217697</v>
      </c>
      <c r="F94" s="351">
        <v>-127.84405380584003</v>
      </c>
      <c r="G94" s="351">
        <v>-474.62346754682505</v>
      </c>
      <c r="H94" s="387">
        <v>2083.018599425639</v>
      </c>
      <c r="K94" s="125" t="s">
        <v>143</v>
      </c>
    </row>
    <row r="95" spans="1:11" ht="25.5">
      <c r="A95" s="388" t="s">
        <v>136</v>
      </c>
      <c r="B95" s="351">
        <v>222.81511287849506</v>
      </c>
      <c r="C95" s="386">
        <v>0</v>
      </c>
      <c r="D95" s="351">
        <v>2376.6147456818103</v>
      </c>
      <c r="E95" s="351">
        <v>-68.12907901206502</v>
      </c>
      <c r="F95" s="351">
        <v>-2.9158533381599998</v>
      </c>
      <c r="G95" s="351">
        <v>1137.8484624075902</v>
      </c>
      <c r="H95" s="387">
        <v>-4337.1856954529194</v>
      </c>
    </row>
    <row r="96" spans="1:11" ht="51">
      <c r="A96" s="388" t="s">
        <v>137</v>
      </c>
      <c r="B96" s="351">
        <v>-1419.1343204187503</v>
      </c>
      <c r="C96" s="386">
        <v>-2376.6147456818103</v>
      </c>
      <c r="D96" s="351">
        <v>0</v>
      </c>
      <c r="E96" s="351">
        <v>442.00115490833042</v>
      </c>
      <c r="F96" s="351">
        <v>-2223.4646633868274</v>
      </c>
      <c r="G96" s="351">
        <v>4198.7609559369503</v>
      </c>
      <c r="H96" s="387">
        <v>247.77469121427322</v>
      </c>
    </row>
    <row r="97" spans="1:11" ht="51">
      <c r="A97" s="388" t="s">
        <v>138</v>
      </c>
      <c r="B97" s="351">
        <v>-1447.2231102217697</v>
      </c>
      <c r="C97" s="351">
        <v>68.12907901206502</v>
      </c>
      <c r="D97" s="351">
        <v>-442.00115490833042</v>
      </c>
      <c r="E97" s="386">
        <v>0</v>
      </c>
      <c r="F97" s="351">
        <v>-1908.685315586707</v>
      </c>
      <c r="G97" s="351">
        <v>2590.4091355708674</v>
      </c>
      <c r="H97" s="387">
        <v>391.60187454044632</v>
      </c>
    </row>
    <row r="98" spans="1:11" ht="51">
      <c r="A98" s="388" t="s">
        <v>139</v>
      </c>
      <c r="B98" s="351">
        <v>127.84405380584003</v>
      </c>
      <c r="C98" s="351">
        <v>2.9158533381599998</v>
      </c>
      <c r="D98" s="387">
        <v>2223.4646633868274</v>
      </c>
      <c r="E98" s="351">
        <v>1908.685315586707</v>
      </c>
      <c r="F98" s="386">
        <v>0</v>
      </c>
      <c r="G98" s="351">
        <v>0</v>
      </c>
      <c r="H98" s="387">
        <v>3493.0071256976198</v>
      </c>
    </row>
    <row r="99" spans="1:11">
      <c r="A99" s="388" t="s">
        <v>140</v>
      </c>
      <c r="B99" s="351">
        <v>474.62346754682505</v>
      </c>
      <c r="C99" s="351">
        <v>-1137.8484624075902</v>
      </c>
      <c r="D99" s="351">
        <v>-4198.7609559369503</v>
      </c>
      <c r="E99" s="351">
        <v>-2590.4091355708674</v>
      </c>
      <c r="F99" s="351">
        <v>0</v>
      </c>
      <c r="G99" s="386">
        <v>0</v>
      </c>
      <c r="H99" s="351">
        <v>0</v>
      </c>
    </row>
    <row r="100" spans="1:11" ht="25.5">
      <c r="A100" s="388" t="s">
        <v>141</v>
      </c>
      <c r="B100" s="351">
        <v>-2083.018599425639</v>
      </c>
      <c r="C100" s="351">
        <v>4337.1856954529194</v>
      </c>
      <c r="D100" s="351">
        <v>-247.77469121427322</v>
      </c>
      <c r="E100" s="351">
        <v>-391.60187454044632</v>
      </c>
      <c r="F100" s="351">
        <v>-3493.0071256976198</v>
      </c>
      <c r="G100" s="351">
        <v>0</v>
      </c>
      <c r="H100" s="386">
        <v>0</v>
      </c>
    </row>
    <row r="101" spans="1:11">
      <c r="A101" s="389" t="s">
        <v>16</v>
      </c>
      <c r="B101" s="351">
        <v>-4124.0933958349997</v>
      </c>
      <c r="C101" s="351">
        <v>670.95230683524915</v>
      </c>
      <c r="D101" s="351">
        <v>1130.6769274278338</v>
      </c>
      <c r="E101" s="351">
        <v>747.76949159342848</v>
      </c>
      <c r="F101" s="351">
        <v>-7755.9170118151542</v>
      </c>
      <c r="G101" s="387">
        <v>7452.3950863685823</v>
      </c>
      <c r="H101" s="387">
        <v>1878.2165954250588</v>
      </c>
    </row>
    <row r="102" spans="1:11">
      <c r="A102" s="152"/>
      <c r="B102" s="153"/>
      <c r="C102" s="153"/>
      <c r="D102" s="153"/>
      <c r="E102" s="153"/>
      <c r="F102" s="153"/>
      <c r="G102" s="390"/>
      <c r="H102" s="390"/>
    </row>
    <row r="103" spans="1:11" s="380" customFormat="1">
      <c r="A103" s="379">
        <v>43800</v>
      </c>
    </row>
    <row r="104" spans="1:11">
      <c r="A104" s="381" t="s">
        <v>134</v>
      </c>
    </row>
    <row r="105" spans="1:11" ht="51">
      <c r="A105" s="382" t="s">
        <v>4</v>
      </c>
      <c r="B105" s="383" t="s">
        <v>135</v>
      </c>
      <c r="C105" s="383" t="s">
        <v>136</v>
      </c>
      <c r="D105" s="383" t="s">
        <v>137</v>
      </c>
      <c r="E105" s="383" t="s">
        <v>138</v>
      </c>
      <c r="F105" s="383" t="s">
        <v>139</v>
      </c>
      <c r="G105" s="383" t="s">
        <v>140</v>
      </c>
      <c r="H105" s="384" t="s">
        <v>141</v>
      </c>
      <c r="J105" s="353" t="s">
        <v>142</v>
      </c>
      <c r="K105" s="378">
        <v>44351.421689930554</v>
      </c>
    </row>
    <row r="106" spans="1:11" ht="25.5">
      <c r="A106" s="385" t="s">
        <v>135</v>
      </c>
      <c r="B106" s="386">
        <v>1571.3704461352902</v>
      </c>
      <c r="C106" s="351">
        <v>424.03860281852991</v>
      </c>
      <c r="D106" s="351">
        <v>2690.0772129256106</v>
      </c>
      <c r="E106" s="351">
        <v>1530.4791864461074</v>
      </c>
      <c r="F106" s="351">
        <v>0</v>
      </c>
      <c r="G106" s="351">
        <v>0</v>
      </c>
      <c r="H106" s="387">
        <v>2093.6659587584641</v>
      </c>
      <c r="K106" s="125" t="s">
        <v>143</v>
      </c>
    </row>
    <row r="107" spans="1:11" ht="25.5">
      <c r="A107" s="388" t="s">
        <v>136</v>
      </c>
      <c r="B107" s="351">
        <v>274.45227588645332</v>
      </c>
      <c r="C107" s="386">
        <v>0</v>
      </c>
      <c r="D107" s="351">
        <v>2704.1112242401159</v>
      </c>
      <c r="E107" s="351">
        <v>13.465219362288229</v>
      </c>
      <c r="F107" s="351">
        <v>2.0723848552200002</v>
      </c>
      <c r="G107" s="351">
        <v>1351.1655346656082</v>
      </c>
      <c r="H107" s="387">
        <v>-326.87509222819529</v>
      </c>
    </row>
    <row r="108" spans="1:11" ht="51">
      <c r="A108" s="388" t="s">
        <v>137</v>
      </c>
      <c r="B108" s="351">
        <v>1196.0062826168614</v>
      </c>
      <c r="C108" s="351">
        <v>51.381439575039998</v>
      </c>
      <c r="D108" s="386">
        <v>1285.4497144156751</v>
      </c>
      <c r="E108" s="351">
        <v>1520.0701013103862</v>
      </c>
      <c r="F108" s="351">
        <v>4424.7473758757942</v>
      </c>
      <c r="G108" s="351">
        <v>7762.2867356145462</v>
      </c>
      <c r="H108" s="387">
        <v>1934.5324057084331</v>
      </c>
    </row>
    <row r="109" spans="1:11" ht="51">
      <c r="A109" s="388" t="s">
        <v>138</v>
      </c>
      <c r="B109" s="351">
        <v>56.369177997322048</v>
      </c>
      <c r="C109" s="351">
        <v>84.384842278573004</v>
      </c>
      <c r="D109" s="351">
        <v>1118.2904144617044</v>
      </c>
      <c r="E109" s="386">
        <v>1247.6445445760774</v>
      </c>
      <c r="F109" s="351">
        <v>550.37682427680431</v>
      </c>
      <c r="G109" s="351">
        <v>3827.7701987101391</v>
      </c>
      <c r="H109" s="387">
        <v>708.28419214111648</v>
      </c>
    </row>
    <row r="110" spans="1:11" ht="51">
      <c r="A110" s="388" t="s">
        <v>139</v>
      </c>
      <c r="B110" s="351">
        <v>137.58397334327987</v>
      </c>
      <c r="C110" s="351">
        <v>4.601078030430001</v>
      </c>
      <c r="D110" s="387">
        <v>6659.4841833935634</v>
      </c>
      <c r="E110" s="351">
        <v>2524.1850412092608</v>
      </c>
      <c r="F110" s="386">
        <v>64.457234999999997</v>
      </c>
      <c r="G110" s="351">
        <v>175.90004000000002</v>
      </c>
      <c r="H110" s="387">
        <v>7095.690230086645</v>
      </c>
    </row>
    <row r="111" spans="1:11">
      <c r="A111" s="388" t="s">
        <v>140</v>
      </c>
      <c r="B111" s="351">
        <v>519.01472986097997</v>
      </c>
      <c r="C111" s="418">
        <v>9.1479826690000002E-2</v>
      </c>
      <c r="D111" s="351">
        <v>3365.0842494765661</v>
      </c>
      <c r="E111" s="351">
        <v>1097.7232392783849</v>
      </c>
      <c r="F111" s="351">
        <v>0</v>
      </c>
      <c r="G111" s="386">
        <v>0</v>
      </c>
      <c r="H111" s="351">
        <v>0</v>
      </c>
    </row>
    <row r="112" spans="1:11" ht="25.5">
      <c r="A112" s="388" t="s">
        <v>141</v>
      </c>
      <c r="B112" s="351">
        <v>28.592662597318519</v>
      </c>
      <c r="C112" s="351">
        <v>4451.1096190560502</v>
      </c>
      <c r="D112" s="351">
        <v>1672.0170889334661</v>
      </c>
      <c r="E112" s="351">
        <v>272.52468180789589</v>
      </c>
      <c r="F112" s="351">
        <v>3536.8470391102669</v>
      </c>
      <c r="G112" s="351">
        <v>0</v>
      </c>
      <c r="H112" s="386">
        <v>0</v>
      </c>
    </row>
    <row r="113" spans="1:11">
      <c r="A113" s="389" t="s">
        <v>16</v>
      </c>
      <c r="B113" s="351">
        <v>3783.3895484375053</v>
      </c>
      <c r="C113" s="351">
        <v>5015.6070615853132</v>
      </c>
      <c r="D113" s="351">
        <v>19494.514087846703</v>
      </c>
      <c r="E113" s="351">
        <v>8206.092013990401</v>
      </c>
      <c r="F113" s="351">
        <v>8578.5008591180849</v>
      </c>
      <c r="G113" s="387">
        <v>13117.122508990295</v>
      </c>
      <c r="H113" s="387">
        <v>11505.297694466462</v>
      </c>
    </row>
    <row r="115" spans="1:11">
      <c r="A115" s="381" t="s">
        <v>144</v>
      </c>
    </row>
    <row r="116" spans="1:11" ht="51">
      <c r="A116" s="382" t="s">
        <v>4</v>
      </c>
      <c r="B116" s="383" t="s">
        <v>135</v>
      </c>
      <c r="C116" s="383" t="s">
        <v>136</v>
      </c>
      <c r="D116" s="383" t="s">
        <v>137</v>
      </c>
      <c r="E116" s="383" t="s">
        <v>138</v>
      </c>
      <c r="F116" s="383" t="s">
        <v>139</v>
      </c>
      <c r="G116" s="383" t="s">
        <v>140</v>
      </c>
      <c r="H116" s="384" t="s">
        <v>141</v>
      </c>
      <c r="J116" s="353" t="s">
        <v>142</v>
      </c>
      <c r="K116" s="378">
        <v>44351.421689930554</v>
      </c>
    </row>
    <row r="117" spans="1:11" ht="25.5">
      <c r="A117" s="385" t="s">
        <v>135</v>
      </c>
      <c r="B117" s="386">
        <v>1571.3704461352902</v>
      </c>
      <c r="C117" s="351">
        <v>274.45227588645332</v>
      </c>
      <c r="D117" s="351">
        <v>1196.0062826168614</v>
      </c>
      <c r="E117" s="351">
        <v>56.369177997322048</v>
      </c>
      <c r="F117" s="351">
        <v>137.58397334327987</v>
      </c>
      <c r="G117" s="351">
        <v>519.01472986097997</v>
      </c>
      <c r="H117" s="387">
        <v>28.592662597318519</v>
      </c>
      <c r="K117" s="125" t="s">
        <v>143</v>
      </c>
    </row>
    <row r="118" spans="1:11" ht="25.5">
      <c r="A118" s="388" t="s">
        <v>136</v>
      </c>
      <c r="B118" s="351">
        <v>424.03860281852991</v>
      </c>
      <c r="C118" s="386">
        <v>0</v>
      </c>
      <c r="D118" s="351">
        <v>51.381439575039998</v>
      </c>
      <c r="E118" s="351">
        <v>84.384842278573004</v>
      </c>
      <c r="F118" s="351">
        <v>4.601078030430001</v>
      </c>
      <c r="G118" s="351">
        <v>9.1479826690000002E-2</v>
      </c>
      <c r="H118" s="387">
        <v>4043.8871766735301</v>
      </c>
    </row>
    <row r="119" spans="1:11" ht="51">
      <c r="A119" s="388" t="s">
        <v>137</v>
      </c>
      <c r="B119" s="351">
        <v>2690.0772129256106</v>
      </c>
      <c r="C119" s="386">
        <v>2704.1112242401159</v>
      </c>
      <c r="D119" s="351">
        <v>1285.4497144156751</v>
      </c>
      <c r="E119" s="351">
        <v>1118.2904144617044</v>
      </c>
      <c r="F119" s="351">
        <v>6659.4841833935634</v>
      </c>
      <c r="G119" s="351">
        <v>3365.0842494765661</v>
      </c>
      <c r="H119" s="387">
        <v>1672.0170889334661</v>
      </c>
    </row>
    <row r="120" spans="1:11" ht="51">
      <c r="A120" s="388" t="s">
        <v>138</v>
      </c>
      <c r="B120" s="351">
        <v>1530.4791864461074</v>
      </c>
      <c r="C120" s="351">
        <v>13.465219362288229</v>
      </c>
      <c r="D120" s="351">
        <v>1520.0701013103862</v>
      </c>
      <c r="E120" s="386">
        <v>1247.6445445760774</v>
      </c>
      <c r="F120" s="351">
        <v>2524.1850412092608</v>
      </c>
      <c r="G120" s="351">
        <v>1097.7232392783849</v>
      </c>
      <c r="H120" s="387">
        <v>272.52468180789589</v>
      </c>
    </row>
    <row r="121" spans="1:11" ht="51">
      <c r="A121" s="388" t="s">
        <v>139</v>
      </c>
      <c r="B121" s="351">
        <v>0</v>
      </c>
      <c r="C121" s="351">
        <v>2.0723848552200002</v>
      </c>
      <c r="D121" s="387">
        <v>4424.7473758757942</v>
      </c>
      <c r="E121" s="351">
        <v>550.37682427680431</v>
      </c>
      <c r="F121" s="386">
        <v>64.457234999999997</v>
      </c>
      <c r="G121" s="351">
        <v>0</v>
      </c>
      <c r="H121" s="387">
        <v>3536.8470391102669</v>
      </c>
    </row>
    <row r="122" spans="1:11">
      <c r="A122" s="388" t="s">
        <v>140</v>
      </c>
      <c r="B122" s="351">
        <v>0</v>
      </c>
      <c r="C122" s="351">
        <v>1351.1655346656082</v>
      </c>
      <c r="D122" s="351">
        <v>7762.2867356145462</v>
      </c>
      <c r="E122" s="351">
        <v>3827.7701987101391</v>
      </c>
      <c r="F122" s="351">
        <v>175.90004000000002</v>
      </c>
      <c r="G122" s="386">
        <v>0</v>
      </c>
      <c r="H122" s="351">
        <v>0</v>
      </c>
    </row>
    <row r="123" spans="1:11" ht="25.5">
      <c r="A123" s="388" t="s">
        <v>141</v>
      </c>
      <c r="B123" s="351">
        <v>2093.6659587584641</v>
      </c>
      <c r="C123" s="351">
        <v>80.347350154324772</v>
      </c>
      <c r="D123" s="351">
        <v>1934.5324057084331</v>
      </c>
      <c r="E123" s="351">
        <v>708.28419214111648</v>
      </c>
      <c r="F123" s="351">
        <v>7095.690230086645</v>
      </c>
      <c r="G123" s="351">
        <v>0</v>
      </c>
      <c r="H123" s="386">
        <v>0</v>
      </c>
    </row>
    <row r="124" spans="1:11">
      <c r="A124" s="389" t="s">
        <v>16</v>
      </c>
      <c r="B124" s="351">
        <v>8309.6314070840017</v>
      </c>
      <c r="C124" s="351">
        <v>4425.6139891640105</v>
      </c>
      <c r="D124" s="351">
        <v>18174.474055116738</v>
      </c>
      <c r="E124" s="351">
        <v>7593.1201944417371</v>
      </c>
      <c r="F124" s="351">
        <v>16661.901781063178</v>
      </c>
      <c r="G124" s="387">
        <v>4981.9136984426204</v>
      </c>
      <c r="H124" s="387">
        <v>9553.868649122478</v>
      </c>
    </row>
    <row r="126" spans="1:11">
      <c r="A126" s="381" t="s">
        <v>145</v>
      </c>
    </row>
    <row r="127" spans="1:11" ht="51">
      <c r="A127" s="382" t="s">
        <v>4</v>
      </c>
      <c r="B127" s="383" t="s">
        <v>135</v>
      </c>
      <c r="C127" s="383" t="s">
        <v>136</v>
      </c>
      <c r="D127" s="383" t="s">
        <v>137</v>
      </c>
      <c r="E127" s="383" t="s">
        <v>138</v>
      </c>
      <c r="F127" s="383" t="s">
        <v>139</v>
      </c>
      <c r="G127" s="383" t="s">
        <v>140</v>
      </c>
      <c r="H127" s="384" t="s">
        <v>141</v>
      </c>
      <c r="J127" s="353" t="s">
        <v>142</v>
      </c>
      <c r="K127" s="378">
        <v>44351.421689930554</v>
      </c>
    </row>
    <row r="128" spans="1:11" ht="25.5">
      <c r="A128" s="385" t="s">
        <v>135</v>
      </c>
      <c r="B128" s="386">
        <v>0</v>
      </c>
      <c r="C128" s="351">
        <v>149.58632693207659</v>
      </c>
      <c r="D128" s="351">
        <v>1494.0709303087492</v>
      </c>
      <c r="E128" s="351">
        <v>1474.1100084487855</v>
      </c>
      <c r="F128" s="351">
        <v>-137.58397334327987</v>
      </c>
      <c r="G128" s="351">
        <v>-519.01472986097997</v>
      </c>
      <c r="H128" s="387">
        <v>2065.0732961611457</v>
      </c>
      <c r="K128" s="125" t="s">
        <v>143</v>
      </c>
    </row>
    <row r="129" spans="1:11" ht="25.5">
      <c r="A129" s="388" t="s">
        <v>136</v>
      </c>
      <c r="B129" s="351">
        <v>-149.58632693207659</v>
      </c>
      <c r="C129" s="386">
        <v>0</v>
      </c>
      <c r="D129" s="351">
        <v>2652.7297846650758</v>
      </c>
      <c r="E129" s="351">
        <v>-70.91962291628478</v>
      </c>
      <c r="F129" s="351">
        <v>-2.5286931752100004</v>
      </c>
      <c r="G129" s="351">
        <v>1351.0740548389183</v>
      </c>
      <c r="H129" s="387">
        <v>-4370.7622689017253</v>
      </c>
    </row>
    <row r="130" spans="1:11" ht="51">
      <c r="A130" s="388" t="s">
        <v>137</v>
      </c>
      <c r="B130" s="351">
        <v>-1494.0709303087492</v>
      </c>
      <c r="C130" s="386">
        <v>-2652.7297846650758</v>
      </c>
      <c r="D130" s="351">
        <v>0</v>
      </c>
      <c r="E130" s="351">
        <v>401.77968684868188</v>
      </c>
      <c r="F130" s="351">
        <v>-2234.7368075177687</v>
      </c>
      <c r="G130" s="351">
        <v>4397.2024861379805</v>
      </c>
      <c r="H130" s="387">
        <v>262.51531677496712</v>
      </c>
    </row>
    <row r="131" spans="1:11" ht="51">
      <c r="A131" s="388" t="s">
        <v>138</v>
      </c>
      <c r="B131" s="351">
        <v>-1474.1100084487855</v>
      </c>
      <c r="C131" s="351">
        <v>70.91962291628478</v>
      </c>
      <c r="D131" s="351">
        <v>-401.77968684868188</v>
      </c>
      <c r="E131" s="386">
        <v>0</v>
      </c>
      <c r="F131" s="351">
        <v>-1973.8082169324564</v>
      </c>
      <c r="G131" s="351">
        <v>2730.0469594317537</v>
      </c>
      <c r="H131" s="387">
        <v>435.75951033322059</v>
      </c>
    </row>
    <row r="132" spans="1:11" ht="51">
      <c r="A132" s="388" t="s">
        <v>139</v>
      </c>
      <c r="B132" s="351">
        <v>137.58397334327987</v>
      </c>
      <c r="C132" s="351">
        <v>2.5286931752100004</v>
      </c>
      <c r="D132" s="387">
        <v>2234.7368075177687</v>
      </c>
      <c r="E132" s="351">
        <v>1973.8082169324564</v>
      </c>
      <c r="F132" s="386">
        <v>0</v>
      </c>
      <c r="G132" s="351">
        <v>175.90004000000002</v>
      </c>
      <c r="H132" s="387">
        <v>3558.8431909763781</v>
      </c>
    </row>
    <row r="133" spans="1:11">
      <c r="A133" s="388" t="s">
        <v>140</v>
      </c>
      <c r="B133" s="351">
        <v>519.01472986097997</v>
      </c>
      <c r="C133" s="351">
        <v>-1351.0740548389183</v>
      </c>
      <c r="D133" s="351">
        <v>-4397.2024861379805</v>
      </c>
      <c r="E133" s="351">
        <v>-2730.0469594317537</v>
      </c>
      <c r="F133" s="351">
        <v>-175.90004000000002</v>
      </c>
      <c r="G133" s="386">
        <v>0</v>
      </c>
      <c r="H133" s="351">
        <v>0</v>
      </c>
    </row>
    <row r="134" spans="1:11" ht="25.5">
      <c r="A134" s="388" t="s">
        <v>141</v>
      </c>
      <c r="B134" s="351">
        <v>-2065.0732961611457</v>
      </c>
      <c r="C134" s="351">
        <v>4370.7622689017253</v>
      </c>
      <c r="D134" s="351">
        <v>-262.51531677496712</v>
      </c>
      <c r="E134" s="351">
        <v>-435.75951033322059</v>
      </c>
      <c r="F134" s="351">
        <v>-3558.8431909763781</v>
      </c>
      <c r="G134" s="351">
        <v>0</v>
      </c>
      <c r="H134" s="386">
        <v>0</v>
      </c>
    </row>
    <row r="135" spans="1:11">
      <c r="A135" s="389" t="s">
        <v>16</v>
      </c>
      <c r="B135" s="351">
        <v>-4526.2418586464973</v>
      </c>
      <c r="C135" s="351">
        <v>589.99307242130271</v>
      </c>
      <c r="D135" s="351">
        <v>1320.0400327299635</v>
      </c>
      <c r="E135" s="351">
        <v>612.97181954866483</v>
      </c>
      <c r="F135" s="351">
        <v>-8083.4009219450927</v>
      </c>
      <c r="G135" s="387">
        <v>8135.2088105476732</v>
      </c>
      <c r="H135" s="387">
        <v>1951.4290453439862</v>
      </c>
    </row>
    <row r="137" spans="1:11" s="380" customFormat="1">
      <c r="A137" s="379">
        <v>43891</v>
      </c>
    </row>
    <row r="138" spans="1:11">
      <c r="A138" s="381" t="s">
        <v>134</v>
      </c>
    </row>
    <row r="139" spans="1:11" ht="51">
      <c r="A139" s="382" t="s">
        <v>4</v>
      </c>
      <c r="B139" s="383" t="s">
        <v>135</v>
      </c>
      <c r="C139" s="383" t="s">
        <v>136</v>
      </c>
      <c r="D139" s="383" t="s">
        <v>137</v>
      </c>
      <c r="E139" s="383" t="s">
        <v>138</v>
      </c>
      <c r="F139" s="383" t="s">
        <v>139</v>
      </c>
      <c r="G139" s="383" t="s">
        <v>140</v>
      </c>
      <c r="H139" s="384" t="s">
        <v>141</v>
      </c>
      <c r="J139" s="353" t="s">
        <v>142</v>
      </c>
      <c r="K139" s="378">
        <v>44351.421689930554</v>
      </c>
    </row>
    <row r="140" spans="1:11" ht="25.5">
      <c r="A140" s="385" t="s">
        <v>135</v>
      </c>
      <c r="B140" s="386">
        <v>1600.3395238036683</v>
      </c>
      <c r="C140" s="351">
        <v>740.05207556929986</v>
      </c>
      <c r="D140" s="351">
        <v>2886.0838957790397</v>
      </c>
      <c r="E140" s="351">
        <v>1567.0492632546575</v>
      </c>
      <c r="F140" s="351">
        <v>0</v>
      </c>
      <c r="G140" s="351">
        <v>0</v>
      </c>
      <c r="H140" s="387">
        <v>2175.7600673132215</v>
      </c>
      <c r="K140" s="125" t="s">
        <v>143</v>
      </c>
    </row>
    <row r="141" spans="1:11" ht="25.5">
      <c r="A141" s="388" t="s">
        <v>136</v>
      </c>
      <c r="B141" s="351">
        <v>824.18621853882996</v>
      </c>
      <c r="C141" s="386">
        <v>0</v>
      </c>
      <c r="D141" s="351">
        <v>2447.5839122169818</v>
      </c>
      <c r="E141" s="351">
        <v>12.694958380911585</v>
      </c>
      <c r="F141" s="351">
        <v>2.1088706391000001</v>
      </c>
      <c r="G141" s="351">
        <v>1378.2465394672683</v>
      </c>
      <c r="H141" s="387">
        <v>-326.96688053807162</v>
      </c>
    </row>
    <row r="142" spans="1:11" ht="51">
      <c r="A142" s="388" t="s">
        <v>137</v>
      </c>
      <c r="B142" s="351">
        <v>1405.5312089960544</v>
      </c>
      <c r="C142" s="351">
        <v>14.674814439645399</v>
      </c>
      <c r="D142" s="386">
        <v>1333.0008920459732</v>
      </c>
      <c r="E142" s="351">
        <v>1354.7778989923745</v>
      </c>
      <c r="F142" s="351">
        <v>4642.9659654686311</v>
      </c>
      <c r="G142" s="351">
        <v>7713.7700127832986</v>
      </c>
      <c r="H142" s="387">
        <v>1555.700382408862</v>
      </c>
    </row>
    <row r="143" spans="1:11" ht="51">
      <c r="A143" s="388" t="s">
        <v>138</v>
      </c>
      <c r="B143" s="351">
        <v>54.555412561467662</v>
      </c>
      <c r="C143" s="351">
        <v>87.143025472960005</v>
      </c>
      <c r="D143" s="351">
        <v>1061.4416248642772</v>
      </c>
      <c r="E143" s="386">
        <v>1237.6329034818671</v>
      </c>
      <c r="F143" s="351">
        <v>549.84169168397398</v>
      </c>
      <c r="G143" s="351">
        <v>4067.7652803863516</v>
      </c>
      <c r="H143" s="387">
        <v>605.00599892814887</v>
      </c>
    </row>
    <row r="144" spans="1:11" ht="51">
      <c r="A144" s="388" t="s">
        <v>139</v>
      </c>
      <c r="B144" s="351">
        <v>138.26626685609918</v>
      </c>
      <c r="C144" s="351">
        <v>4.4833381568700004</v>
      </c>
      <c r="D144" s="387">
        <v>6706.5452324522012</v>
      </c>
      <c r="E144" s="351">
        <v>2331.9902467829129</v>
      </c>
      <c r="F144" s="386">
        <v>58.996667000000002</v>
      </c>
      <c r="G144" s="351">
        <v>178.01675649999999</v>
      </c>
      <c r="H144" s="387">
        <v>6259.3658331110628</v>
      </c>
    </row>
    <row r="145" spans="1:11">
      <c r="A145" s="388" t="s">
        <v>140</v>
      </c>
      <c r="B145" s="351">
        <v>546.84200568726885</v>
      </c>
      <c r="C145" s="351">
        <v>0.10368244532</v>
      </c>
      <c r="D145" s="351">
        <v>3423.4094818738604</v>
      </c>
      <c r="E145" s="351">
        <v>1132.6114412056174</v>
      </c>
      <c r="F145" s="351">
        <v>0</v>
      </c>
      <c r="G145" s="386">
        <v>0</v>
      </c>
      <c r="H145" s="351">
        <v>0</v>
      </c>
    </row>
    <row r="146" spans="1:11" ht="25.5">
      <c r="A146" s="388" t="s">
        <v>141</v>
      </c>
      <c r="B146" s="351">
        <v>28.2076370479144</v>
      </c>
      <c r="C146" s="351">
        <v>4527.66174442177</v>
      </c>
      <c r="D146" s="351">
        <v>1696.5573879489807</v>
      </c>
      <c r="E146" s="351">
        <v>236.95842477482549</v>
      </c>
      <c r="F146" s="351">
        <v>3532.7131577893297</v>
      </c>
      <c r="G146" s="351">
        <v>0</v>
      </c>
      <c r="H146" s="386">
        <v>0</v>
      </c>
    </row>
    <row r="147" spans="1:11">
      <c r="A147" s="389" t="s">
        <v>16</v>
      </c>
      <c r="B147" s="351">
        <v>4597.9282734913031</v>
      </c>
      <c r="C147" s="351">
        <v>5374.1186805058651</v>
      </c>
      <c r="D147" s="351">
        <v>19554.622427181315</v>
      </c>
      <c r="E147" s="351">
        <v>7873.7151368731675</v>
      </c>
      <c r="F147" s="351">
        <v>8786.6263525810355</v>
      </c>
      <c r="G147" s="387">
        <v>13337.798589136917</v>
      </c>
      <c r="H147" s="387">
        <v>10268.865401223224</v>
      </c>
    </row>
    <row r="149" spans="1:11">
      <c r="A149" s="381" t="s">
        <v>144</v>
      </c>
    </row>
    <row r="150" spans="1:11" ht="51">
      <c r="A150" s="382" t="s">
        <v>4</v>
      </c>
      <c r="B150" s="383" t="s">
        <v>135</v>
      </c>
      <c r="C150" s="383" t="s">
        <v>136</v>
      </c>
      <c r="D150" s="383" t="s">
        <v>137</v>
      </c>
      <c r="E150" s="383" t="s">
        <v>138</v>
      </c>
      <c r="F150" s="383" t="s">
        <v>139</v>
      </c>
      <c r="G150" s="383" t="s">
        <v>140</v>
      </c>
      <c r="H150" s="384" t="s">
        <v>141</v>
      </c>
      <c r="J150" s="353" t="s">
        <v>142</v>
      </c>
      <c r="K150" s="378">
        <v>44351.421689930554</v>
      </c>
    </row>
    <row r="151" spans="1:11" ht="25.5">
      <c r="A151" s="385" t="s">
        <v>135</v>
      </c>
      <c r="B151" s="386">
        <v>1600.3395238036683</v>
      </c>
      <c r="C151" s="351">
        <v>824.18621853882996</v>
      </c>
      <c r="D151" s="351">
        <v>1405.5312089960544</v>
      </c>
      <c r="E151" s="351">
        <v>54.555412561467662</v>
      </c>
      <c r="F151" s="351">
        <v>138.26626685609918</v>
      </c>
      <c r="G151" s="351">
        <v>546.84200568726885</v>
      </c>
      <c r="H151" s="387">
        <v>28.2076370479144</v>
      </c>
      <c r="K151" s="125" t="s">
        <v>143</v>
      </c>
    </row>
    <row r="152" spans="1:11" ht="25.5">
      <c r="A152" s="388" t="s">
        <v>136</v>
      </c>
      <c r="B152" s="351">
        <v>740.05207556929986</v>
      </c>
      <c r="C152" s="386">
        <v>0</v>
      </c>
      <c r="D152" s="351">
        <v>14.674814439645399</v>
      </c>
      <c r="E152" s="351">
        <v>87.143025472960005</v>
      </c>
      <c r="F152" s="351">
        <v>4.4833381568700004</v>
      </c>
      <c r="G152" s="351">
        <v>0.10368244532</v>
      </c>
      <c r="H152" s="387">
        <v>4120.6156375103201</v>
      </c>
    </row>
    <row r="153" spans="1:11" ht="51">
      <c r="A153" s="388" t="s">
        <v>137</v>
      </c>
      <c r="B153" s="351">
        <v>2886.0838957790397</v>
      </c>
      <c r="C153" s="386">
        <v>2447.5839122169818</v>
      </c>
      <c r="D153" s="351">
        <v>1333.0008920459732</v>
      </c>
      <c r="E153" s="351">
        <v>1061.4416248642772</v>
      </c>
      <c r="F153" s="351">
        <v>6706.5452324522012</v>
      </c>
      <c r="G153" s="351">
        <v>3423.4094818738604</v>
      </c>
      <c r="H153" s="387">
        <v>1696.5573879489807</v>
      </c>
    </row>
    <row r="154" spans="1:11" ht="51">
      <c r="A154" s="388" t="s">
        <v>138</v>
      </c>
      <c r="B154" s="351">
        <v>1567.0492632546575</v>
      </c>
      <c r="C154" s="351">
        <v>12.694958380911585</v>
      </c>
      <c r="D154" s="351">
        <v>1354.7778989923745</v>
      </c>
      <c r="E154" s="386">
        <v>1237.6329034818671</v>
      </c>
      <c r="F154" s="351">
        <v>2331.9902467829129</v>
      </c>
      <c r="G154" s="351">
        <v>1132.6114412056174</v>
      </c>
      <c r="H154" s="387">
        <v>236.95842477482549</v>
      </c>
    </row>
    <row r="155" spans="1:11" ht="51">
      <c r="A155" s="388" t="s">
        <v>139</v>
      </c>
      <c r="B155" s="351">
        <v>0</v>
      </c>
      <c r="C155" s="351">
        <v>2.1088706391000001</v>
      </c>
      <c r="D155" s="387">
        <v>4642.9659654686311</v>
      </c>
      <c r="E155" s="351">
        <v>549.84169168397398</v>
      </c>
      <c r="F155" s="386">
        <v>58.996667000000002</v>
      </c>
      <c r="G155" s="351">
        <v>0</v>
      </c>
      <c r="H155" s="387">
        <v>3532.7131577893297</v>
      </c>
    </row>
    <row r="156" spans="1:11">
      <c r="A156" s="388" t="s">
        <v>140</v>
      </c>
      <c r="B156" s="351">
        <v>0</v>
      </c>
      <c r="C156" s="351">
        <v>1378.2465394672683</v>
      </c>
      <c r="D156" s="351">
        <v>7713.7700127832986</v>
      </c>
      <c r="E156" s="351">
        <v>4067.7652803863516</v>
      </c>
      <c r="F156" s="351">
        <v>178.01675649999999</v>
      </c>
      <c r="G156" s="386">
        <v>0</v>
      </c>
      <c r="H156" s="351">
        <v>0</v>
      </c>
    </row>
    <row r="157" spans="1:11" ht="25.5">
      <c r="A157" s="388" t="s">
        <v>141</v>
      </c>
      <c r="B157" s="351">
        <v>2175.7600673132215</v>
      </c>
      <c r="C157" s="351">
        <v>80.079226373378404</v>
      </c>
      <c r="D157" s="351">
        <v>1555.700382408862</v>
      </c>
      <c r="E157" s="351">
        <v>605.00599892814887</v>
      </c>
      <c r="F157" s="351">
        <v>6259.3658331110628</v>
      </c>
      <c r="G157" s="351">
        <v>0</v>
      </c>
      <c r="H157" s="386">
        <v>0</v>
      </c>
    </row>
    <row r="158" spans="1:11">
      <c r="A158" s="389" t="s">
        <v>16</v>
      </c>
      <c r="B158" s="351">
        <v>8969.2848257198875</v>
      </c>
      <c r="C158" s="351">
        <v>4744.8997256164703</v>
      </c>
      <c r="D158" s="351">
        <v>18020.421175134838</v>
      </c>
      <c r="E158" s="351">
        <v>7663.3859373790474</v>
      </c>
      <c r="F158" s="351">
        <v>15677.664340859144</v>
      </c>
      <c r="G158" s="387">
        <v>5102.9666112120667</v>
      </c>
      <c r="H158" s="387">
        <v>9615.0522450713706</v>
      </c>
    </row>
    <row r="160" spans="1:11">
      <c r="A160" s="381" t="s">
        <v>145</v>
      </c>
    </row>
    <row r="161" spans="1:11" ht="51">
      <c r="A161" s="382" t="s">
        <v>4</v>
      </c>
      <c r="B161" s="383" t="s">
        <v>135</v>
      </c>
      <c r="C161" s="383" t="s">
        <v>136</v>
      </c>
      <c r="D161" s="383" t="s">
        <v>137</v>
      </c>
      <c r="E161" s="383" t="s">
        <v>138</v>
      </c>
      <c r="F161" s="383" t="s">
        <v>139</v>
      </c>
      <c r="G161" s="383" t="s">
        <v>140</v>
      </c>
      <c r="H161" s="384" t="s">
        <v>141</v>
      </c>
      <c r="J161" s="353" t="s">
        <v>142</v>
      </c>
      <c r="K161" s="378">
        <v>44351.421689930554</v>
      </c>
    </row>
    <row r="162" spans="1:11" ht="25.5">
      <c r="A162" s="385" t="s">
        <v>135</v>
      </c>
      <c r="B162" s="386">
        <v>0</v>
      </c>
      <c r="C162" s="351">
        <v>-84.134142969530075</v>
      </c>
      <c r="D162" s="351">
        <v>1480.5526867829851</v>
      </c>
      <c r="E162" s="351">
        <v>1512.4938506931899</v>
      </c>
      <c r="F162" s="351">
        <v>-138.26626685609918</v>
      </c>
      <c r="G162" s="351">
        <v>-546.84200568726885</v>
      </c>
      <c r="H162" s="387">
        <v>2147.5524302653071</v>
      </c>
      <c r="K162" s="125" t="s">
        <v>143</v>
      </c>
    </row>
    <row r="163" spans="1:11" ht="25.5">
      <c r="A163" s="388" t="s">
        <v>136</v>
      </c>
      <c r="B163" s="351">
        <v>84.134142969530075</v>
      </c>
      <c r="C163" s="386">
        <v>0</v>
      </c>
      <c r="D163" s="351">
        <v>2432.9090977773362</v>
      </c>
      <c r="E163" s="351">
        <v>-74.448067092048419</v>
      </c>
      <c r="F163" s="351">
        <v>-2.3744675177700008</v>
      </c>
      <c r="G163" s="351">
        <v>1378.1428570219484</v>
      </c>
      <c r="H163" s="387">
        <v>-4447.5825180483916</v>
      </c>
    </row>
    <row r="164" spans="1:11" ht="51">
      <c r="A164" s="388" t="s">
        <v>137</v>
      </c>
      <c r="B164" s="351">
        <v>-1480.5526867829851</v>
      </c>
      <c r="C164" s="386">
        <v>-2432.9090977773362</v>
      </c>
      <c r="D164" s="351">
        <v>0</v>
      </c>
      <c r="E164" s="351">
        <v>293.33627412809733</v>
      </c>
      <c r="F164" s="351">
        <v>-2063.5792669835696</v>
      </c>
      <c r="G164" s="351">
        <v>4290.3605309094373</v>
      </c>
      <c r="H164" s="387">
        <v>-140.85700554011879</v>
      </c>
    </row>
    <row r="165" spans="1:11" ht="51">
      <c r="A165" s="388" t="s">
        <v>138</v>
      </c>
      <c r="B165" s="351">
        <v>-1512.4938506931899</v>
      </c>
      <c r="C165" s="351">
        <v>74.448067092048419</v>
      </c>
      <c r="D165" s="351">
        <v>-293.33627412809733</v>
      </c>
      <c r="E165" s="386">
        <v>0</v>
      </c>
      <c r="F165" s="351">
        <v>-1782.1485550989387</v>
      </c>
      <c r="G165" s="351">
        <v>2935.1538391807339</v>
      </c>
      <c r="H165" s="387">
        <v>368.04757415332341</v>
      </c>
    </row>
    <row r="166" spans="1:11" ht="51">
      <c r="A166" s="388" t="s">
        <v>139</v>
      </c>
      <c r="B166" s="351">
        <v>138.26626685609918</v>
      </c>
      <c r="C166" s="351">
        <v>2.3744675177700008</v>
      </c>
      <c r="D166" s="387">
        <v>2063.5792669835696</v>
      </c>
      <c r="E166" s="351">
        <v>1782.1485550989387</v>
      </c>
      <c r="F166" s="386">
        <v>0</v>
      </c>
      <c r="G166" s="351">
        <v>178.01675649999999</v>
      </c>
      <c r="H166" s="387">
        <v>2726.6526753217331</v>
      </c>
    </row>
    <row r="167" spans="1:11">
      <c r="A167" s="388" t="s">
        <v>140</v>
      </c>
      <c r="B167" s="351">
        <v>546.84200568726885</v>
      </c>
      <c r="C167" s="351">
        <v>-1378.1428570219484</v>
      </c>
      <c r="D167" s="351">
        <v>-4290.3605309094373</v>
      </c>
      <c r="E167" s="351">
        <v>-2935.1538391807339</v>
      </c>
      <c r="F167" s="351">
        <v>-178.01675649999999</v>
      </c>
      <c r="G167" s="386">
        <v>0</v>
      </c>
      <c r="H167" s="351">
        <v>0</v>
      </c>
    </row>
    <row r="168" spans="1:11" ht="25.5">
      <c r="A168" s="388" t="s">
        <v>141</v>
      </c>
      <c r="B168" s="351">
        <v>-2147.5524302653071</v>
      </c>
      <c r="C168" s="351">
        <v>4447.5825180483916</v>
      </c>
      <c r="D168" s="351">
        <v>140.85700554011879</v>
      </c>
      <c r="E168" s="351">
        <v>-368.04757415332341</v>
      </c>
      <c r="F168" s="351">
        <v>-2726.6526753217331</v>
      </c>
      <c r="G168" s="351">
        <v>0</v>
      </c>
      <c r="H168" s="386">
        <v>0</v>
      </c>
    </row>
    <row r="169" spans="1:11">
      <c r="A169" s="389" t="s">
        <v>16</v>
      </c>
      <c r="B169" s="351">
        <v>-4371.3565522285844</v>
      </c>
      <c r="C169" s="351">
        <v>629.21895488939572</v>
      </c>
      <c r="D169" s="351">
        <v>1534.2012520464759</v>
      </c>
      <c r="E169" s="351">
        <v>210.32919949411991</v>
      </c>
      <c r="F169" s="351">
        <v>-6891.0379882781108</v>
      </c>
      <c r="G169" s="387">
        <v>8234.8319779248504</v>
      </c>
      <c r="H169" s="387">
        <v>653.81315615185304</v>
      </c>
    </row>
    <row r="171" spans="1:11" s="380" customFormat="1">
      <c r="A171" s="379">
        <v>43983</v>
      </c>
    </row>
    <row r="172" spans="1:11">
      <c r="A172" s="381" t="s">
        <v>134</v>
      </c>
    </row>
    <row r="173" spans="1:11" ht="51">
      <c r="A173" s="382" t="s">
        <v>4</v>
      </c>
      <c r="B173" s="383" t="s">
        <v>135</v>
      </c>
      <c r="C173" s="383" t="s">
        <v>136</v>
      </c>
      <c r="D173" s="383" t="s">
        <v>137</v>
      </c>
      <c r="E173" s="383" t="s">
        <v>138</v>
      </c>
      <c r="F173" s="383" t="s">
        <v>139</v>
      </c>
      <c r="G173" s="383" t="s">
        <v>140</v>
      </c>
      <c r="H173" s="384" t="s">
        <v>141</v>
      </c>
      <c r="J173" s="353" t="s">
        <v>142</v>
      </c>
      <c r="K173" s="378">
        <v>44351.421689930554</v>
      </c>
    </row>
    <row r="174" spans="1:11" ht="25.5">
      <c r="A174" s="385" t="s">
        <v>135</v>
      </c>
      <c r="B174" s="386">
        <v>1707.5619588267148</v>
      </c>
      <c r="C174" s="351">
        <v>1403.0088027582499</v>
      </c>
      <c r="D174" s="351">
        <v>2806.0540403673831</v>
      </c>
      <c r="E174" s="351">
        <v>1652.0782698917978</v>
      </c>
      <c r="F174" s="351">
        <v>0</v>
      </c>
      <c r="G174" s="351">
        <v>0</v>
      </c>
      <c r="H174" s="387">
        <v>2347.1080894162092</v>
      </c>
      <c r="K174" s="125" t="s">
        <v>146</v>
      </c>
    </row>
    <row r="175" spans="1:11" ht="25.5">
      <c r="A175" s="388" t="s">
        <v>136</v>
      </c>
      <c r="B175" s="351">
        <v>920.090983626602</v>
      </c>
      <c r="C175" s="386">
        <v>0</v>
      </c>
      <c r="D175" s="351">
        <v>3106.6022658941556</v>
      </c>
      <c r="E175" s="351">
        <v>17.321253497168637</v>
      </c>
      <c r="F175" s="351">
        <v>2.1464573836999996</v>
      </c>
      <c r="G175" s="351">
        <v>1497.4084603394497</v>
      </c>
      <c r="H175" s="387">
        <v>-320.66497745912608</v>
      </c>
    </row>
    <row r="176" spans="1:11" ht="51">
      <c r="A176" s="388" t="s">
        <v>137</v>
      </c>
      <c r="B176" s="351">
        <v>1370.6376666725707</v>
      </c>
      <c r="C176" s="351">
        <v>25.237822437627607</v>
      </c>
      <c r="D176" s="386">
        <v>1379.0670840271928</v>
      </c>
      <c r="E176" s="351">
        <v>1283.6950849530729</v>
      </c>
      <c r="F176" s="351">
        <v>4748.096567369771</v>
      </c>
      <c r="G176" s="351">
        <v>8027.1053011770873</v>
      </c>
      <c r="H176" s="387">
        <v>1422.5072184347582</v>
      </c>
    </row>
    <row r="177" spans="1:11" ht="51">
      <c r="A177" s="388" t="s">
        <v>138</v>
      </c>
      <c r="B177" s="351">
        <v>43.074734461748889</v>
      </c>
      <c r="C177" s="351">
        <v>86.83983744615999</v>
      </c>
      <c r="D177" s="351">
        <v>1062.6737773732634</v>
      </c>
      <c r="E177" s="386">
        <v>1198.90881012309</v>
      </c>
      <c r="F177" s="351">
        <v>556.53044868472546</v>
      </c>
      <c r="G177" s="351">
        <v>4168.2810363956842</v>
      </c>
      <c r="H177" s="387">
        <v>646.11531638541976</v>
      </c>
    </row>
    <row r="178" spans="1:11" ht="51">
      <c r="A178" s="388" t="s">
        <v>139</v>
      </c>
      <c r="B178" s="351">
        <v>145.40164145815547</v>
      </c>
      <c r="C178" s="351">
        <v>3.8853504270300001</v>
      </c>
      <c r="D178" s="387">
        <v>6622.9821705631775</v>
      </c>
      <c r="E178" s="351">
        <v>2507.9266996233878</v>
      </c>
      <c r="F178" s="386">
        <v>61.559597000000004</v>
      </c>
      <c r="G178" s="351">
        <v>179.03214850000001</v>
      </c>
      <c r="H178" s="387">
        <v>6667.4364219674135</v>
      </c>
    </row>
    <row r="179" spans="1:11">
      <c r="A179" s="388" t="s">
        <v>140</v>
      </c>
      <c r="B179" s="351">
        <v>553.8571777886043</v>
      </c>
      <c r="C179" s="351">
        <v>0.11247277612000001</v>
      </c>
      <c r="D179" s="351">
        <v>3364.3168983807236</v>
      </c>
      <c r="E179" s="351">
        <v>1122.1459356988332</v>
      </c>
      <c r="F179" s="351">
        <v>0</v>
      </c>
      <c r="G179" s="386">
        <v>0</v>
      </c>
      <c r="H179" s="351">
        <v>0</v>
      </c>
    </row>
    <row r="180" spans="1:11" ht="25.5">
      <c r="A180" s="388" t="s">
        <v>141</v>
      </c>
      <c r="B180" s="351">
        <v>35.276172663563891</v>
      </c>
      <c r="C180" s="351">
        <v>4706.2800459854898</v>
      </c>
      <c r="D180" s="351">
        <v>1690.7148810867393</v>
      </c>
      <c r="E180" s="351">
        <v>231.51838143348982</v>
      </c>
      <c r="F180" s="351">
        <v>3626.2098953326486</v>
      </c>
      <c r="G180" s="351">
        <v>0</v>
      </c>
      <c r="H180" s="386">
        <v>0</v>
      </c>
    </row>
    <row r="181" spans="1:11">
      <c r="A181" s="389" t="s">
        <v>16</v>
      </c>
      <c r="B181" s="351">
        <v>4775.9003354979595</v>
      </c>
      <c r="C181" s="351">
        <v>6225.3643318306767</v>
      </c>
      <c r="D181" s="351">
        <v>20032.411117692634</v>
      </c>
      <c r="E181" s="351">
        <v>8013.5944352208408</v>
      </c>
      <c r="F181" s="351">
        <v>8994.5429657708446</v>
      </c>
      <c r="G181" s="387">
        <v>13871.826946412222</v>
      </c>
      <c r="H181" s="387">
        <v>10762.502068744674</v>
      </c>
    </row>
    <row r="183" spans="1:11">
      <c r="A183" s="381" t="s">
        <v>144</v>
      </c>
    </row>
    <row r="184" spans="1:11" ht="51">
      <c r="A184" s="382" t="s">
        <v>4</v>
      </c>
      <c r="B184" s="383" t="s">
        <v>135</v>
      </c>
      <c r="C184" s="383" t="s">
        <v>136</v>
      </c>
      <c r="D184" s="383" t="s">
        <v>137</v>
      </c>
      <c r="E184" s="383" t="s">
        <v>138</v>
      </c>
      <c r="F184" s="383" t="s">
        <v>139</v>
      </c>
      <c r="G184" s="383" t="s">
        <v>140</v>
      </c>
      <c r="H184" s="384" t="s">
        <v>141</v>
      </c>
      <c r="J184" s="353" t="s">
        <v>142</v>
      </c>
      <c r="K184" s="378">
        <v>44351.421689930554</v>
      </c>
    </row>
    <row r="185" spans="1:11" ht="25.5">
      <c r="A185" s="385" t="s">
        <v>135</v>
      </c>
      <c r="B185" s="386">
        <v>1707.5619588267148</v>
      </c>
      <c r="C185" s="351">
        <v>920.090983626602</v>
      </c>
      <c r="D185" s="351">
        <v>1370.6376666725707</v>
      </c>
      <c r="E185" s="351">
        <v>43.074734461748889</v>
      </c>
      <c r="F185" s="351">
        <v>145.40164145815547</v>
      </c>
      <c r="G185" s="351">
        <v>553.8571777886043</v>
      </c>
      <c r="H185" s="387">
        <v>35.276172663563891</v>
      </c>
      <c r="K185" s="125" t="s">
        <v>146</v>
      </c>
    </row>
    <row r="186" spans="1:11" ht="25.5">
      <c r="A186" s="388" t="s">
        <v>136</v>
      </c>
      <c r="B186" s="351">
        <v>1403.0088027582499</v>
      </c>
      <c r="C186" s="386">
        <v>0</v>
      </c>
      <c r="D186" s="351">
        <v>25.237822437627607</v>
      </c>
      <c r="E186" s="351">
        <v>86.83983744615999</v>
      </c>
      <c r="F186" s="351">
        <v>3.8853504270300001</v>
      </c>
      <c r="G186" s="351">
        <v>0.11247277612000001</v>
      </c>
      <c r="H186" s="387">
        <v>4307.1602407639903</v>
      </c>
    </row>
    <row r="187" spans="1:11" ht="51">
      <c r="A187" s="388" t="s">
        <v>137</v>
      </c>
      <c r="B187" s="351">
        <v>2806.0540403673831</v>
      </c>
      <c r="C187" s="386">
        <v>3106.6022658941556</v>
      </c>
      <c r="D187" s="351">
        <v>1379.0670840271928</v>
      </c>
      <c r="E187" s="351">
        <v>1062.6737773732634</v>
      </c>
      <c r="F187" s="351">
        <v>6622.9821705631775</v>
      </c>
      <c r="G187" s="351">
        <v>3364.3168983807236</v>
      </c>
      <c r="H187" s="387">
        <v>1690.7148810867393</v>
      </c>
    </row>
    <row r="188" spans="1:11" ht="51">
      <c r="A188" s="388" t="s">
        <v>138</v>
      </c>
      <c r="B188" s="351">
        <v>1652.0782698917978</v>
      </c>
      <c r="C188" s="351">
        <v>17.321253497168637</v>
      </c>
      <c r="D188" s="351">
        <v>1283.6950849530729</v>
      </c>
      <c r="E188" s="386">
        <v>1198.90881012309</v>
      </c>
      <c r="F188" s="351">
        <v>2507.9266996233878</v>
      </c>
      <c r="G188" s="351">
        <v>1122.1459356988332</v>
      </c>
      <c r="H188" s="387">
        <v>231.51838143348982</v>
      </c>
    </row>
    <row r="189" spans="1:11" ht="51">
      <c r="A189" s="388" t="s">
        <v>139</v>
      </c>
      <c r="B189" s="351">
        <v>0</v>
      </c>
      <c r="C189" s="351">
        <v>2.1464573836999996</v>
      </c>
      <c r="D189" s="387">
        <v>4748.096567369771</v>
      </c>
      <c r="E189" s="351">
        <v>556.53044868472546</v>
      </c>
      <c r="F189" s="386">
        <v>61.559597000000004</v>
      </c>
      <c r="G189" s="351">
        <v>0</v>
      </c>
      <c r="H189" s="387">
        <v>3626.2098953326486</v>
      </c>
    </row>
    <row r="190" spans="1:11">
      <c r="A190" s="388" t="s">
        <v>140</v>
      </c>
      <c r="B190" s="351">
        <v>0</v>
      </c>
      <c r="C190" s="351">
        <v>1497.4084603394497</v>
      </c>
      <c r="D190" s="351">
        <v>8027.1053011770873</v>
      </c>
      <c r="E190" s="351">
        <v>4168.2810363956842</v>
      </c>
      <c r="F190" s="351">
        <v>179.03214850000001</v>
      </c>
      <c r="G190" s="386">
        <v>0</v>
      </c>
      <c r="H190" s="351">
        <v>0</v>
      </c>
    </row>
    <row r="191" spans="1:11" ht="25.5">
      <c r="A191" s="388" t="s">
        <v>141</v>
      </c>
      <c r="B191" s="351">
        <v>2347.1080894162092</v>
      </c>
      <c r="C191" s="351">
        <v>78.454827762374009</v>
      </c>
      <c r="D191" s="351">
        <v>1422.5072184347582</v>
      </c>
      <c r="E191" s="351">
        <v>646.11531638541976</v>
      </c>
      <c r="F191" s="351">
        <v>6667.4364219674135</v>
      </c>
      <c r="G191" s="351">
        <v>0</v>
      </c>
      <c r="H191" s="386">
        <v>0</v>
      </c>
    </row>
    <row r="192" spans="1:11">
      <c r="A192" s="389" t="s">
        <v>16</v>
      </c>
      <c r="B192" s="351">
        <v>9915.8111612603552</v>
      </c>
      <c r="C192" s="351">
        <v>5622.0242485034505</v>
      </c>
      <c r="D192" s="351">
        <v>18256.346745072082</v>
      </c>
      <c r="E192" s="351">
        <v>7762.4239608700918</v>
      </c>
      <c r="F192" s="351">
        <v>16188.224029539164</v>
      </c>
      <c r="G192" s="387">
        <v>5040.4324846442814</v>
      </c>
      <c r="H192" s="387">
        <v>9890.8795712804313</v>
      </c>
    </row>
    <row r="194" spans="1:11">
      <c r="A194" s="381" t="s">
        <v>145</v>
      </c>
    </row>
    <row r="195" spans="1:11" ht="51">
      <c r="A195" s="382" t="s">
        <v>4</v>
      </c>
      <c r="B195" s="383" t="s">
        <v>135</v>
      </c>
      <c r="C195" s="383" t="s">
        <v>136</v>
      </c>
      <c r="D195" s="383" t="s">
        <v>137</v>
      </c>
      <c r="E195" s="383" t="s">
        <v>138</v>
      </c>
      <c r="F195" s="383" t="s">
        <v>139</v>
      </c>
      <c r="G195" s="383" t="s">
        <v>140</v>
      </c>
      <c r="H195" s="384" t="s">
        <v>141</v>
      </c>
      <c r="J195" s="353" t="s">
        <v>142</v>
      </c>
      <c r="K195" s="378">
        <v>44351.421689930554</v>
      </c>
    </row>
    <row r="196" spans="1:11" ht="25.5">
      <c r="A196" s="385" t="s">
        <v>135</v>
      </c>
      <c r="B196" s="386">
        <v>0</v>
      </c>
      <c r="C196" s="351">
        <v>482.91781913164795</v>
      </c>
      <c r="D196" s="351">
        <v>1435.4163736948124</v>
      </c>
      <c r="E196" s="351">
        <v>1609.0035354300487</v>
      </c>
      <c r="F196" s="351">
        <v>-145.40164145815547</v>
      </c>
      <c r="G196" s="351">
        <v>-553.8571777886043</v>
      </c>
      <c r="H196" s="387">
        <v>2311.8319167526452</v>
      </c>
      <c r="K196" s="125" t="s">
        <v>146</v>
      </c>
    </row>
    <row r="197" spans="1:11" ht="25.5">
      <c r="A197" s="388" t="s">
        <v>136</v>
      </c>
      <c r="B197" s="351">
        <v>-482.91781913164795</v>
      </c>
      <c r="C197" s="386">
        <v>0</v>
      </c>
      <c r="D197" s="351">
        <v>3081.3644434565276</v>
      </c>
      <c r="E197" s="351">
        <v>-69.518583948991349</v>
      </c>
      <c r="F197" s="351">
        <v>-1.7388930433300003</v>
      </c>
      <c r="G197" s="351">
        <v>1497.2959875633296</v>
      </c>
      <c r="H197" s="387">
        <v>-4627.8252182231163</v>
      </c>
    </row>
    <row r="198" spans="1:11" ht="51">
      <c r="A198" s="388" t="s">
        <v>137</v>
      </c>
      <c r="B198" s="351">
        <v>-1435.4163736948124</v>
      </c>
      <c r="C198" s="386">
        <v>-3081.3644434565276</v>
      </c>
      <c r="D198" s="351">
        <v>0</v>
      </c>
      <c r="E198" s="351">
        <v>221.02130757980956</v>
      </c>
      <c r="F198" s="351">
        <v>-1874.885603193406</v>
      </c>
      <c r="G198" s="351">
        <v>4662.7884027963637</v>
      </c>
      <c r="H198" s="387">
        <v>-268.20766265198097</v>
      </c>
    </row>
    <row r="199" spans="1:11" ht="51">
      <c r="A199" s="388" t="s">
        <v>138</v>
      </c>
      <c r="B199" s="351">
        <v>-1609.0035354300487</v>
      </c>
      <c r="C199" s="351">
        <v>69.518583948991349</v>
      </c>
      <c r="D199" s="351">
        <v>-221.02130757980956</v>
      </c>
      <c r="E199" s="386">
        <v>0</v>
      </c>
      <c r="F199" s="351">
        <v>-1951.3962509386624</v>
      </c>
      <c r="G199" s="351">
        <v>3046.1351006968512</v>
      </c>
      <c r="H199" s="387">
        <v>414.59693495192994</v>
      </c>
    </row>
    <row r="200" spans="1:11" ht="51">
      <c r="A200" s="388" t="s">
        <v>139</v>
      </c>
      <c r="B200" s="351">
        <v>145.40164145815547</v>
      </c>
      <c r="C200" s="351">
        <v>1.7388930433300003</v>
      </c>
      <c r="D200" s="387">
        <v>1874.885603193406</v>
      </c>
      <c r="E200" s="351">
        <v>1951.3962509386624</v>
      </c>
      <c r="F200" s="386">
        <v>0</v>
      </c>
      <c r="G200" s="351">
        <v>179.03214850000001</v>
      </c>
      <c r="H200" s="387">
        <v>3041.2265266347649</v>
      </c>
    </row>
    <row r="201" spans="1:11">
      <c r="A201" s="388" t="s">
        <v>140</v>
      </c>
      <c r="B201" s="351">
        <v>553.8571777886043</v>
      </c>
      <c r="C201" s="351">
        <v>-1497.2959875633296</v>
      </c>
      <c r="D201" s="351">
        <v>-4662.7884027963637</v>
      </c>
      <c r="E201" s="351">
        <v>-3046.1351006968512</v>
      </c>
      <c r="F201" s="351">
        <v>-179.03214850000001</v>
      </c>
      <c r="G201" s="386">
        <v>0</v>
      </c>
      <c r="H201" s="351">
        <v>0</v>
      </c>
    </row>
    <row r="202" spans="1:11" ht="25.5">
      <c r="A202" s="388" t="s">
        <v>141</v>
      </c>
      <c r="B202" s="351">
        <v>-2311.8319167526452</v>
      </c>
      <c r="C202" s="351">
        <v>4627.8252182231163</v>
      </c>
      <c r="D202" s="351">
        <v>268.20766265198097</v>
      </c>
      <c r="E202" s="351">
        <v>-414.59693495192994</v>
      </c>
      <c r="F202" s="351">
        <v>-3041.2265266347649</v>
      </c>
      <c r="G202" s="351">
        <v>0</v>
      </c>
      <c r="H202" s="386">
        <v>0</v>
      </c>
    </row>
    <row r="203" spans="1:11">
      <c r="A203" s="389" t="s">
        <v>16</v>
      </c>
      <c r="B203" s="351">
        <v>-5139.9108257623939</v>
      </c>
      <c r="C203" s="351">
        <v>603.34008332722806</v>
      </c>
      <c r="D203" s="351">
        <v>1776.0643726205535</v>
      </c>
      <c r="E203" s="351">
        <v>251.17047435074812</v>
      </c>
      <c r="F203" s="351">
        <v>-7193.6810637683193</v>
      </c>
      <c r="G203" s="387">
        <v>8831.3944617679408</v>
      </c>
      <c r="H203" s="387">
        <v>871.62249746424277</v>
      </c>
    </row>
    <row r="204" spans="1:11" s="392" customFormat="1">
      <c r="A204" s="391"/>
      <c r="B204" s="390"/>
      <c r="C204" s="390"/>
      <c r="D204" s="390"/>
      <c r="E204" s="390"/>
      <c r="F204" s="390"/>
      <c r="G204" s="390"/>
      <c r="H204" s="390"/>
    </row>
    <row r="205" spans="1:11" s="380" customFormat="1">
      <c r="A205" s="379">
        <v>44075</v>
      </c>
    </row>
    <row r="206" spans="1:11">
      <c r="A206" s="381" t="s">
        <v>134</v>
      </c>
    </row>
    <row r="207" spans="1:11" ht="51">
      <c r="A207" s="382" t="s">
        <v>4</v>
      </c>
      <c r="B207" s="383" t="s">
        <v>135</v>
      </c>
      <c r="C207" s="383" t="s">
        <v>136</v>
      </c>
      <c r="D207" s="383" t="s">
        <v>137</v>
      </c>
      <c r="E207" s="383" t="s">
        <v>138</v>
      </c>
      <c r="F207" s="383" t="s">
        <v>139</v>
      </c>
      <c r="G207" s="383" t="s">
        <v>140</v>
      </c>
      <c r="H207" s="384" t="s">
        <v>141</v>
      </c>
      <c r="J207" s="353" t="s">
        <v>142</v>
      </c>
      <c r="K207" s="378">
        <v>44351.421689930554</v>
      </c>
    </row>
    <row r="208" spans="1:11" ht="25.5">
      <c r="A208" s="385" t="s">
        <v>135</v>
      </c>
      <c r="B208" s="386">
        <v>1757.9734464035714</v>
      </c>
      <c r="C208" s="351">
        <v>1508.6849731550799</v>
      </c>
      <c r="D208" s="351">
        <v>2932.0823112986368</v>
      </c>
      <c r="E208" s="351">
        <v>1651.7425210877896</v>
      </c>
      <c r="F208" s="351">
        <v>0</v>
      </c>
      <c r="G208" s="351">
        <v>0</v>
      </c>
      <c r="H208" s="387">
        <v>2443.4027771593669</v>
      </c>
      <c r="K208" s="125" t="s">
        <v>143</v>
      </c>
    </row>
    <row r="209" spans="1:11" ht="25.5">
      <c r="A209" s="388" t="s">
        <v>136</v>
      </c>
      <c r="B209" s="351">
        <v>983.47762237458983</v>
      </c>
      <c r="C209" s="386">
        <v>0</v>
      </c>
      <c r="D209" s="351">
        <v>3293.1993929775213</v>
      </c>
      <c r="E209" s="351">
        <v>15.26187845481377</v>
      </c>
      <c r="F209" s="351">
        <v>2.1701380230800003</v>
      </c>
      <c r="G209" s="351">
        <v>1487.1531831901164</v>
      </c>
      <c r="H209" s="387">
        <v>-485.31773653643097</v>
      </c>
    </row>
    <row r="210" spans="1:11" ht="51">
      <c r="A210" s="388" t="s">
        <v>137</v>
      </c>
      <c r="B210" s="351">
        <v>1394.1722973826606</v>
      </c>
      <c r="C210" s="351">
        <v>17.572307246409519</v>
      </c>
      <c r="D210" s="386">
        <v>1528.3860600164367</v>
      </c>
      <c r="E210" s="351">
        <v>1210.4232128483613</v>
      </c>
      <c r="F210" s="351">
        <v>4864.1066021092147</v>
      </c>
      <c r="G210" s="351">
        <v>8016.6199529595051</v>
      </c>
      <c r="H210" s="387">
        <v>1364.3761005129647</v>
      </c>
    </row>
    <row r="211" spans="1:11" ht="51">
      <c r="A211" s="388" t="s">
        <v>138</v>
      </c>
      <c r="B211" s="351">
        <v>43.084434477076329</v>
      </c>
      <c r="C211" s="351">
        <v>86.294948964180008</v>
      </c>
      <c r="D211" s="351">
        <v>1080.2606763508547</v>
      </c>
      <c r="E211" s="386">
        <v>1193.1879248135449</v>
      </c>
      <c r="F211" s="351">
        <v>555.44689663454608</v>
      </c>
      <c r="G211" s="351">
        <v>4216.4563702590667</v>
      </c>
      <c r="H211" s="387">
        <v>628.73544548162261</v>
      </c>
    </row>
    <row r="212" spans="1:11" ht="51">
      <c r="A212" s="388" t="s">
        <v>139</v>
      </c>
      <c r="B212" s="351">
        <v>147.82163849080993</v>
      </c>
      <c r="C212" s="351">
        <v>4.3496183829700001</v>
      </c>
      <c r="D212" s="387">
        <v>6462.7481323751845</v>
      </c>
      <c r="E212" s="351">
        <v>2455.3130132721117</v>
      </c>
      <c r="F212" s="386">
        <v>68.096347000000009</v>
      </c>
      <c r="G212" s="351">
        <v>183.67550700000001</v>
      </c>
      <c r="H212" s="387">
        <v>6565.0285620850764</v>
      </c>
    </row>
    <row r="213" spans="1:11">
      <c r="A213" s="388" t="s">
        <v>140</v>
      </c>
      <c r="B213" s="351">
        <v>597.6994599509643</v>
      </c>
      <c r="C213" s="351">
        <v>0.10947400904999999</v>
      </c>
      <c r="D213" s="351">
        <v>3280.3844939852593</v>
      </c>
      <c r="E213" s="351">
        <v>1128.5289314323588</v>
      </c>
      <c r="F213" s="351">
        <v>0</v>
      </c>
      <c r="G213" s="386">
        <v>0</v>
      </c>
      <c r="H213" s="351">
        <v>0</v>
      </c>
    </row>
    <row r="214" spans="1:11" ht="25.5">
      <c r="A214" s="388" t="s">
        <v>141</v>
      </c>
      <c r="B214" s="351">
        <v>35.101713845392339</v>
      </c>
      <c r="C214" s="351">
        <v>4917.0586497418799</v>
      </c>
      <c r="D214" s="351">
        <v>1804.5102238995582</v>
      </c>
      <c r="E214" s="351">
        <v>263.60098523709257</v>
      </c>
      <c r="F214" s="351">
        <v>3622.5900163372994</v>
      </c>
      <c r="G214" s="351">
        <v>0</v>
      </c>
      <c r="H214" s="386">
        <v>0</v>
      </c>
    </row>
    <row r="215" spans="1:11">
      <c r="A215" s="389" t="s">
        <v>16</v>
      </c>
      <c r="B215" s="351">
        <v>4959.3306129250659</v>
      </c>
      <c r="C215" s="351">
        <v>6534.0699714995699</v>
      </c>
      <c r="D215" s="351">
        <v>20381.571290903452</v>
      </c>
      <c r="E215" s="351">
        <v>7918.0584671460729</v>
      </c>
      <c r="F215" s="351">
        <v>9112.4100001041388</v>
      </c>
      <c r="G215" s="387">
        <v>13903.905013408687</v>
      </c>
      <c r="H215" s="387">
        <v>10516.225148702601</v>
      </c>
    </row>
    <row r="217" spans="1:11">
      <c r="A217" s="381" t="s">
        <v>144</v>
      </c>
    </row>
    <row r="218" spans="1:11" ht="51">
      <c r="A218" s="382" t="s">
        <v>4</v>
      </c>
      <c r="B218" s="383" t="s">
        <v>135</v>
      </c>
      <c r="C218" s="383" t="s">
        <v>136</v>
      </c>
      <c r="D218" s="383" t="s">
        <v>137</v>
      </c>
      <c r="E218" s="383" t="s">
        <v>138</v>
      </c>
      <c r="F218" s="383" t="s">
        <v>139</v>
      </c>
      <c r="G218" s="383" t="s">
        <v>140</v>
      </c>
      <c r="H218" s="384" t="s">
        <v>141</v>
      </c>
      <c r="J218" s="353" t="s">
        <v>142</v>
      </c>
      <c r="K218" s="378">
        <v>44351.421689930554</v>
      </c>
    </row>
    <row r="219" spans="1:11" ht="25.5">
      <c r="A219" s="385" t="s">
        <v>135</v>
      </c>
      <c r="B219" s="386">
        <v>1757.9734464035714</v>
      </c>
      <c r="C219" s="351">
        <v>983.47762237458983</v>
      </c>
      <c r="D219" s="351">
        <v>1394.1722973826606</v>
      </c>
      <c r="E219" s="351">
        <v>43.084434477076329</v>
      </c>
      <c r="F219" s="351">
        <v>147.82163849080993</v>
      </c>
      <c r="G219" s="351">
        <v>597.6994599509643</v>
      </c>
      <c r="H219" s="387">
        <v>35.101713845392339</v>
      </c>
      <c r="K219" s="125" t="s">
        <v>143</v>
      </c>
    </row>
    <row r="220" spans="1:11" ht="25.5">
      <c r="A220" s="388" t="s">
        <v>136</v>
      </c>
      <c r="B220" s="351">
        <v>1508.6849731550799</v>
      </c>
      <c r="C220" s="386">
        <v>0</v>
      </c>
      <c r="D220" s="351">
        <v>17.572307246409519</v>
      </c>
      <c r="E220" s="351">
        <v>86.294948964180008</v>
      </c>
      <c r="F220" s="351">
        <v>4.3496183829700001</v>
      </c>
      <c r="G220" s="351">
        <v>0.10947400904999999</v>
      </c>
      <c r="H220" s="387">
        <v>4355.6266519496094</v>
      </c>
    </row>
    <row r="221" spans="1:11" ht="51">
      <c r="A221" s="388" t="s">
        <v>137</v>
      </c>
      <c r="B221" s="351">
        <v>2932.0823112986368</v>
      </c>
      <c r="C221" s="386">
        <v>3293.1993929775213</v>
      </c>
      <c r="D221" s="351">
        <v>1528.3860600164367</v>
      </c>
      <c r="E221" s="351">
        <v>1080.2606763508547</v>
      </c>
      <c r="F221" s="351">
        <v>6462.7481323751845</v>
      </c>
      <c r="G221" s="351">
        <v>3280.3844939852593</v>
      </c>
      <c r="H221" s="387">
        <v>1804.5102238995582</v>
      </c>
    </row>
    <row r="222" spans="1:11" ht="51">
      <c r="A222" s="388" t="s">
        <v>138</v>
      </c>
      <c r="B222" s="351">
        <v>1651.7425210877896</v>
      </c>
      <c r="C222" s="351">
        <v>15.26187845481377</v>
      </c>
      <c r="D222" s="351">
        <v>1210.4232128483613</v>
      </c>
      <c r="E222" s="386">
        <v>1193.1879248135449</v>
      </c>
      <c r="F222" s="351">
        <v>2455.3130132721117</v>
      </c>
      <c r="G222" s="351">
        <v>1128.5289314323588</v>
      </c>
      <c r="H222" s="387">
        <v>263.60098523709257</v>
      </c>
    </row>
    <row r="223" spans="1:11" ht="51">
      <c r="A223" s="388" t="s">
        <v>139</v>
      </c>
      <c r="B223" s="351">
        <v>0</v>
      </c>
      <c r="C223" s="351">
        <v>2.1701380230800003</v>
      </c>
      <c r="D223" s="387">
        <v>4864.1066021092147</v>
      </c>
      <c r="E223" s="351">
        <v>555.44689663454608</v>
      </c>
      <c r="F223" s="386">
        <v>68.096347000000009</v>
      </c>
      <c r="G223" s="351">
        <v>0</v>
      </c>
      <c r="H223" s="387">
        <v>3622.5900163372994</v>
      </c>
    </row>
    <row r="224" spans="1:11">
      <c r="A224" s="388" t="s">
        <v>140</v>
      </c>
      <c r="B224" s="351">
        <v>0</v>
      </c>
      <c r="C224" s="351">
        <v>1487.1531831901164</v>
      </c>
      <c r="D224" s="351">
        <v>8016.6199529595051</v>
      </c>
      <c r="E224" s="351">
        <v>4216.4563702590667</v>
      </c>
      <c r="F224" s="351">
        <v>183.67550700000001</v>
      </c>
      <c r="G224" s="386">
        <v>0</v>
      </c>
      <c r="H224" s="351">
        <v>0</v>
      </c>
    </row>
    <row r="225" spans="1:11" ht="25.5">
      <c r="A225" s="388" t="s">
        <v>141</v>
      </c>
      <c r="B225" s="351">
        <v>2443.4027771593669</v>
      </c>
      <c r="C225" s="351">
        <v>76.114261255839054</v>
      </c>
      <c r="D225" s="351">
        <v>1364.3761005129647</v>
      </c>
      <c r="E225" s="351">
        <v>628.73544548162261</v>
      </c>
      <c r="F225" s="351">
        <v>6565.0285620850764</v>
      </c>
      <c r="G225" s="351">
        <v>0</v>
      </c>
      <c r="H225" s="386">
        <v>0</v>
      </c>
    </row>
    <row r="226" spans="1:11">
      <c r="A226" s="389" t="s">
        <v>16</v>
      </c>
      <c r="B226" s="351">
        <v>10293.886029104444</v>
      </c>
      <c r="C226" s="351">
        <v>5857.3764762759602</v>
      </c>
      <c r="D226" s="351">
        <v>18395.656533075555</v>
      </c>
      <c r="E226" s="351">
        <v>7803.4666969808904</v>
      </c>
      <c r="F226" s="351">
        <v>15887.032818606152</v>
      </c>
      <c r="G226" s="387">
        <v>5006.7223593776325</v>
      </c>
      <c r="H226" s="387">
        <v>10081.429591268952</v>
      </c>
    </row>
    <row r="228" spans="1:11">
      <c r="A228" s="381" t="s">
        <v>145</v>
      </c>
    </row>
    <row r="229" spans="1:11" ht="51">
      <c r="A229" s="382" t="s">
        <v>4</v>
      </c>
      <c r="B229" s="383" t="s">
        <v>135</v>
      </c>
      <c r="C229" s="383" t="s">
        <v>136</v>
      </c>
      <c r="D229" s="383" t="s">
        <v>137</v>
      </c>
      <c r="E229" s="383" t="s">
        <v>138</v>
      </c>
      <c r="F229" s="383" t="s">
        <v>139</v>
      </c>
      <c r="G229" s="383" t="s">
        <v>140</v>
      </c>
      <c r="H229" s="384" t="s">
        <v>141</v>
      </c>
      <c r="J229" s="353" t="s">
        <v>142</v>
      </c>
      <c r="K229" s="378">
        <v>44351.421689930554</v>
      </c>
    </row>
    <row r="230" spans="1:11" ht="25.5">
      <c r="A230" s="385" t="s">
        <v>135</v>
      </c>
      <c r="B230" s="386">
        <v>0</v>
      </c>
      <c r="C230" s="351">
        <v>525.20735078049006</v>
      </c>
      <c r="D230" s="351">
        <v>1537.9100139159762</v>
      </c>
      <c r="E230" s="351">
        <v>1608.6580866107131</v>
      </c>
      <c r="F230" s="351">
        <v>-147.82163849080993</v>
      </c>
      <c r="G230" s="351">
        <v>-597.6994599509643</v>
      </c>
      <c r="H230" s="387">
        <v>2408.3010633139747</v>
      </c>
      <c r="K230" s="125" t="s">
        <v>143</v>
      </c>
    </row>
    <row r="231" spans="1:11" ht="25.5">
      <c r="A231" s="388" t="s">
        <v>136</v>
      </c>
      <c r="B231" s="351">
        <v>-525.20735078049006</v>
      </c>
      <c r="C231" s="386">
        <v>0</v>
      </c>
      <c r="D231" s="351">
        <v>3275.6270857311119</v>
      </c>
      <c r="E231" s="351">
        <v>-71.033070509366226</v>
      </c>
      <c r="F231" s="351">
        <v>-2.1794803598900003</v>
      </c>
      <c r="G231" s="351">
        <v>1487.0437091810663</v>
      </c>
      <c r="H231" s="387">
        <v>-4840.9443884860411</v>
      </c>
    </row>
    <row r="232" spans="1:11" ht="51">
      <c r="A232" s="388" t="s">
        <v>137</v>
      </c>
      <c r="B232" s="351">
        <v>-1537.9100139159762</v>
      </c>
      <c r="C232" s="386">
        <v>-3275.6270857311119</v>
      </c>
      <c r="D232" s="351">
        <v>0</v>
      </c>
      <c r="E232" s="351">
        <v>130.16253649750655</v>
      </c>
      <c r="F232" s="351">
        <v>-1598.6415302659702</v>
      </c>
      <c r="G232" s="351">
        <v>4736.2354589742463</v>
      </c>
      <c r="H232" s="387">
        <v>-440.13412338659356</v>
      </c>
    </row>
    <row r="233" spans="1:11" ht="51">
      <c r="A233" s="388" t="s">
        <v>138</v>
      </c>
      <c r="B233" s="351">
        <v>-1608.6580866107131</v>
      </c>
      <c r="C233" s="351">
        <v>71.033070509366226</v>
      </c>
      <c r="D233" s="351">
        <v>-130.16253649750655</v>
      </c>
      <c r="E233" s="386">
        <v>0</v>
      </c>
      <c r="F233" s="351">
        <v>-1899.8661166375657</v>
      </c>
      <c r="G233" s="351">
        <v>3087.9274388267081</v>
      </c>
      <c r="H233" s="387">
        <v>365.13446024452998</v>
      </c>
    </row>
    <row r="234" spans="1:11" ht="51">
      <c r="A234" s="388" t="s">
        <v>139</v>
      </c>
      <c r="B234" s="351">
        <v>147.82163849080993</v>
      </c>
      <c r="C234" s="351">
        <v>2.1794803598900003</v>
      </c>
      <c r="D234" s="387">
        <v>1598.6415302659702</v>
      </c>
      <c r="E234" s="351">
        <v>1899.8661166375657</v>
      </c>
      <c r="F234" s="386">
        <v>0</v>
      </c>
      <c r="G234" s="351">
        <v>183.67550700000001</v>
      </c>
      <c r="H234" s="387">
        <v>2942.438545747777</v>
      </c>
    </row>
    <row r="235" spans="1:11">
      <c r="A235" s="388" t="s">
        <v>140</v>
      </c>
      <c r="B235" s="351">
        <v>597.6994599509643</v>
      </c>
      <c r="C235" s="351">
        <v>-1487.0437091810663</v>
      </c>
      <c r="D235" s="351">
        <v>-4736.2354589742463</v>
      </c>
      <c r="E235" s="351">
        <v>-3087.9274388267081</v>
      </c>
      <c r="F235" s="351">
        <v>-183.67550700000001</v>
      </c>
      <c r="G235" s="386">
        <v>0</v>
      </c>
      <c r="H235" s="351">
        <v>0</v>
      </c>
    </row>
    <row r="236" spans="1:11" ht="25.5">
      <c r="A236" s="388" t="s">
        <v>141</v>
      </c>
      <c r="B236" s="351">
        <v>-2408.3010633139747</v>
      </c>
      <c r="C236" s="351">
        <v>4840.9443884860411</v>
      </c>
      <c r="D236" s="351">
        <v>440.13412338659356</v>
      </c>
      <c r="E236" s="351">
        <v>-365.13446024452998</v>
      </c>
      <c r="F236" s="351">
        <v>-2942.438545747777</v>
      </c>
      <c r="G236" s="351">
        <v>0</v>
      </c>
      <c r="H236" s="386">
        <v>0</v>
      </c>
    </row>
    <row r="237" spans="1:11">
      <c r="A237" s="389" t="s">
        <v>16</v>
      </c>
      <c r="B237" s="351">
        <v>-5334.5554161793798</v>
      </c>
      <c r="C237" s="351">
        <v>676.69349522360881</v>
      </c>
      <c r="D237" s="351">
        <v>1985.9147578278992</v>
      </c>
      <c r="E237" s="351">
        <v>114.59177016518078</v>
      </c>
      <c r="F237" s="351">
        <v>-6774.6228185020127</v>
      </c>
      <c r="G237" s="387">
        <v>8897.1826540310558</v>
      </c>
      <c r="H237" s="387">
        <v>434.79555743364699</v>
      </c>
    </row>
    <row r="239" spans="1:11" s="380" customFormat="1">
      <c r="A239" s="379">
        <v>44166</v>
      </c>
    </row>
    <row r="240" spans="1:11">
      <c r="A240" s="381" t="s">
        <v>134</v>
      </c>
    </row>
    <row r="241" spans="1:11" ht="51">
      <c r="A241" s="382" t="s">
        <v>4</v>
      </c>
      <c r="B241" s="383" t="s">
        <v>135</v>
      </c>
      <c r="C241" s="383" t="s">
        <v>136</v>
      </c>
      <c r="D241" s="383" t="s">
        <v>137</v>
      </c>
      <c r="E241" s="383" t="s">
        <v>138</v>
      </c>
      <c r="F241" s="383" t="s">
        <v>139</v>
      </c>
      <c r="G241" s="383" t="s">
        <v>140</v>
      </c>
      <c r="H241" s="384" t="s">
        <v>141</v>
      </c>
      <c r="J241" s="353" t="s">
        <v>142</v>
      </c>
      <c r="K241" s="378">
        <v>44351.42634351852</v>
      </c>
    </row>
    <row r="242" spans="1:11" ht="25.5">
      <c r="A242" s="385" t="s">
        <v>135</v>
      </c>
      <c r="B242" s="386">
        <v>1821.0012907295065</v>
      </c>
      <c r="C242" s="351">
        <v>1575.2501247729301</v>
      </c>
      <c r="D242" s="351">
        <v>3108.2992076674318</v>
      </c>
      <c r="E242" s="351">
        <v>1661.3660113748601</v>
      </c>
      <c r="F242" s="351">
        <v>0</v>
      </c>
      <c r="G242" s="351">
        <v>0</v>
      </c>
      <c r="H242" s="352">
        <v>2704.3577592007973</v>
      </c>
      <c r="K242" s="125" t="s">
        <v>143</v>
      </c>
    </row>
    <row r="243" spans="1:11" ht="25.5">
      <c r="A243" s="388" t="s">
        <v>136</v>
      </c>
      <c r="B243" s="351">
        <v>892.19996631079005</v>
      </c>
      <c r="C243" s="386">
        <v>0</v>
      </c>
      <c r="D243" s="351">
        <v>3646.7715265794041</v>
      </c>
      <c r="E243" s="351">
        <v>14.35909878177651</v>
      </c>
      <c r="F243" s="351">
        <v>2.0461207287200001</v>
      </c>
      <c r="G243" s="351">
        <v>1686.4032050199135</v>
      </c>
      <c r="H243" s="352">
        <v>-481.05032023797423</v>
      </c>
    </row>
    <row r="244" spans="1:11" ht="51">
      <c r="A244" s="388" t="s">
        <v>137</v>
      </c>
      <c r="B244" s="351">
        <v>1379.6243020590205</v>
      </c>
      <c r="C244" s="351">
        <v>11.767153566230002</v>
      </c>
      <c r="D244" s="386">
        <v>1674.2221954245349</v>
      </c>
      <c r="E244" s="351">
        <v>1320.0765930397665</v>
      </c>
      <c r="F244" s="351">
        <v>5031.5502231239825</v>
      </c>
      <c r="G244" s="351">
        <v>8324.8868529985957</v>
      </c>
      <c r="H244" s="352">
        <v>1590.5928809144259</v>
      </c>
    </row>
    <row r="245" spans="1:11" ht="51">
      <c r="A245" s="388" t="s">
        <v>138</v>
      </c>
      <c r="B245" s="351">
        <v>44.990800550550013</v>
      </c>
      <c r="C245" s="351">
        <v>63.640494689379999</v>
      </c>
      <c r="D245" s="351">
        <v>1072.0032935504835</v>
      </c>
      <c r="E245" s="386">
        <v>1305.3070782558041</v>
      </c>
      <c r="F245" s="351">
        <v>567.99654077436401</v>
      </c>
      <c r="G245" s="351">
        <v>4417.2142263884498</v>
      </c>
      <c r="H245" s="352">
        <v>691.97803440019504</v>
      </c>
    </row>
    <row r="246" spans="1:11" ht="51">
      <c r="A246" s="388" t="s">
        <v>139</v>
      </c>
      <c r="B246" s="351">
        <v>146.78589470375613</v>
      </c>
      <c r="C246" s="351">
        <v>4.3937405105099989</v>
      </c>
      <c r="D246" s="352">
        <v>6673.7187581663493</v>
      </c>
      <c r="E246" s="351">
        <v>2789.0140375848619</v>
      </c>
      <c r="F246" s="386">
        <v>72.048287000000002</v>
      </c>
      <c r="G246" s="351">
        <v>185.04916</v>
      </c>
      <c r="H246" s="352">
        <v>7115.1728898700048</v>
      </c>
    </row>
    <row r="247" spans="1:11">
      <c r="A247" s="388" t="s">
        <v>140</v>
      </c>
      <c r="B247" s="351">
        <v>608.07558948884389</v>
      </c>
      <c r="C247" s="351">
        <v>9.1730313620000004E-2</v>
      </c>
      <c r="D247" s="351">
        <v>3354.5960326186459</v>
      </c>
      <c r="E247" s="351">
        <v>1173.7814484343346</v>
      </c>
      <c r="F247" s="351">
        <v>0</v>
      </c>
      <c r="G247" s="386">
        <v>0</v>
      </c>
      <c r="H247" s="351">
        <v>0</v>
      </c>
    </row>
    <row r="248" spans="1:11" ht="25.5">
      <c r="A248" s="388" t="s">
        <v>141</v>
      </c>
      <c r="B248" s="351">
        <v>38.040449355879112</v>
      </c>
      <c r="C248" s="351">
        <v>5341.2444516510295</v>
      </c>
      <c r="D248" s="351">
        <v>1795.3732743719038</v>
      </c>
      <c r="E248" s="351">
        <v>272.57437950999599</v>
      </c>
      <c r="F248" s="351">
        <v>3816.1089610303256</v>
      </c>
      <c r="G248" s="351">
        <v>0</v>
      </c>
      <c r="H248" s="386">
        <v>0</v>
      </c>
    </row>
    <row r="249" spans="1:11">
      <c r="A249" s="389" t="s">
        <v>16</v>
      </c>
      <c r="B249" s="351">
        <v>4930.7182931983452</v>
      </c>
      <c r="C249" s="351">
        <v>6996.3876955036994</v>
      </c>
      <c r="D249" s="351">
        <v>21324.984288378753</v>
      </c>
      <c r="E249" s="351">
        <v>8536.4786469813989</v>
      </c>
      <c r="F249" s="413">
        <v>9489.7501326573911</v>
      </c>
      <c r="G249" s="352">
        <v>14613.553444406958</v>
      </c>
      <c r="H249" s="352">
        <v>11621.051244147449</v>
      </c>
    </row>
    <row r="250" spans="1:11">
      <c r="F250" s="393"/>
    </row>
    <row r="251" spans="1:11">
      <c r="A251" s="381" t="s">
        <v>144</v>
      </c>
    </row>
    <row r="252" spans="1:11" ht="51">
      <c r="A252" s="382" t="s">
        <v>4</v>
      </c>
      <c r="B252" s="383" t="s">
        <v>135</v>
      </c>
      <c r="C252" s="383" t="s">
        <v>136</v>
      </c>
      <c r="D252" s="383" t="s">
        <v>137</v>
      </c>
      <c r="E252" s="383" t="s">
        <v>138</v>
      </c>
      <c r="F252" s="383" t="s">
        <v>139</v>
      </c>
      <c r="G252" s="383" t="s">
        <v>140</v>
      </c>
      <c r="H252" s="384" t="s">
        <v>141</v>
      </c>
      <c r="J252" s="353" t="s">
        <v>142</v>
      </c>
      <c r="K252" s="378">
        <v>44351.42634351852</v>
      </c>
    </row>
    <row r="253" spans="1:11" ht="25.5">
      <c r="A253" s="385" t="s">
        <v>135</v>
      </c>
      <c r="B253" s="386">
        <v>1821.0012907295065</v>
      </c>
      <c r="C253" s="351">
        <v>892.19996631079005</v>
      </c>
      <c r="D253" s="351">
        <v>1379.6243020590205</v>
      </c>
      <c r="E253" s="351">
        <v>44.990800550550013</v>
      </c>
      <c r="F253" s="351">
        <v>146.78589470375613</v>
      </c>
      <c r="G253" s="351">
        <v>608.07558948884389</v>
      </c>
      <c r="H253" s="352">
        <v>38.040449355879112</v>
      </c>
      <c r="K253" s="125" t="s">
        <v>143</v>
      </c>
    </row>
    <row r="254" spans="1:11" ht="25.5">
      <c r="A254" s="388" t="s">
        <v>136</v>
      </c>
      <c r="B254" s="351">
        <v>1575.2501247729301</v>
      </c>
      <c r="C254" s="386">
        <v>0</v>
      </c>
      <c r="D254" s="351">
        <v>11.767153566230002</v>
      </c>
      <c r="E254" s="351">
        <v>63.640494689379999</v>
      </c>
      <c r="F254" s="351">
        <v>4.3937405105099989</v>
      </c>
      <c r="G254" s="351">
        <v>9.1730313620000004E-2</v>
      </c>
      <c r="H254" s="352">
        <v>4783.9391681390389</v>
      </c>
    </row>
    <row r="255" spans="1:11" ht="51">
      <c r="A255" s="388" t="s">
        <v>137</v>
      </c>
      <c r="B255" s="351">
        <v>3108.2992076674318</v>
      </c>
      <c r="C255" s="386">
        <v>3646.7715265794041</v>
      </c>
      <c r="D255" s="351">
        <v>1674.2221954245349</v>
      </c>
      <c r="E255" s="351">
        <v>1072.0032935504835</v>
      </c>
      <c r="F255" s="351">
        <v>6673.7187581663493</v>
      </c>
      <c r="G255" s="351">
        <v>3354.5960326186459</v>
      </c>
      <c r="H255" s="352">
        <v>1795.3732743719038</v>
      </c>
    </row>
    <row r="256" spans="1:11" ht="51">
      <c r="A256" s="388" t="s">
        <v>138</v>
      </c>
      <c r="B256" s="351">
        <v>1661.3660113748601</v>
      </c>
      <c r="C256" s="351">
        <v>14.35909878177651</v>
      </c>
      <c r="D256" s="351">
        <v>1320.0765930397665</v>
      </c>
      <c r="E256" s="386">
        <v>1305.3070782558041</v>
      </c>
      <c r="F256" s="351">
        <v>2789.0140375848619</v>
      </c>
      <c r="G256" s="351">
        <v>1173.7814484343346</v>
      </c>
      <c r="H256" s="352">
        <v>272.57437950999599</v>
      </c>
    </row>
    <row r="257" spans="1:11" ht="51">
      <c r="A257" s="388" t="s">
        <v>139</v>
      </c>
      <c r="B257" s="351">
        <v>0</v>
      </c>
      <c r="C257" s="351">
        <v>2.0461207287200001</v>
      </c>
      <c r="D257" s="352">
        <v>5031.5502231239825</v>
      </c>
      <c r="E257" s="351">
        <v>567.99654077436401</v>
      </c>
      <c r="F257" s="386">
        <v>72.048287000000002</v>
      </c>
      <c r="G257" s="351">
        <v>0</v>
      </c>
      <c r="H257" s="352">
        <v>3816.1089610303256</v>
      </c>
    </row>
    <row r="258" spans="1:11">
      <c r="A258" s="388" t="s">
        <v>140</v>
      </c>
      <c r="B258" s="351">
        <v>0</v>
      </c>
      <c r="C258" s="351">
        <v>1686.4032050199135</v>
      </c>
      <c r="D258" s="351">
        <v>8324.8868529985957</v>
      </c>
      <c r="E258" s="351">
        <v>4417.2142263884498</v>
      </c>
      <c r="F258" s="351">
        <v>185.04916</v>
      </c>
      <c r="G258" s="386">
        <v>0</v>
      </c>
      <c r="H258" s="351">
        <v>0</v>
      </c>
    </row>
    <row r="259" spans="1:11" ht="25.5">
      <c r="A259" s="388" t="s">
        <v>141</v>
      </c>
      <c r="B259" s="351">
        <v>2704.3577592007973</v>
      </c>
      <c r="C259" s="351">
        <v>76.254963274015779</v>
      </c>
      <c r="D259" s="351">
        <v>1590.5928809144259</v>
      </c>
      <c r="E259" s="351">
        <v>691.97803440019504</v>
      </c>
      <c r="F259" s="351">
        <v>7115.1728898700048</v>
      </c>
      <c r="G259" s="351">
        <v>0</v>
      </c>
      <c r="H259" s="386">
        <v>0</v>
      </c>
    </row>
    <row r="260" spans="1:11">
      <c r="A260" s="389" t="s">
        <v>16</v>
      </c>
      <c r="B260" s="351">
        <v>10870.274393745525</v>
      </c>
      <c r="C260" s="351">
        <v>6318.0348806946186</v>
      </c>
      <c r="D260" s="351">
        <v>19332.720201126554</v>
      </c>
      <c r="E260" s="351">
        <v>8163.1304686092262</v>
      </c>
      <c r="F260" s="413">
        <v>16986.182767835482</v>
      </c>
      <c r="G260" s="352">
        <v>5136.544800855444</v>
      </c>
      <c r="H260" s="352">
        <v>10706.036232407143</v>
      </c>
    </row>
    <row r="261" spans="1:11">
      <c r="F261" s="414"/>
    </row>
    <row r="262" spans="1:11">
      <c r="A262" s="381" t="s">
        <v>145</v>
      </c>
    </row>
    <row r="263" spans="1:11" ht="51">
      <c r="A263" s="382" t="s">
        <v>4</v>
      </c>
      <c r="B263" s="383" t="s">
        <v>135</v>
      </c>
      <c r="C263" s="383" t="s">
        <v>136</v>
      </c>
      <c r="D263" s="383" t="s">
        <v>137</v>
      </c>
      <c r="E263" s="383" t="s">
        <v>138</v>
      </c>
      <c r="F263" s="383" t="s">
        <v>139</v>
      </c>
      <c r="G263" s="383" t="s">
        <v>140</v>
      </c>
      <c r="H263" s="384" t="s">
        <v>141</v>
      </c>
      <c r="J263" s="353" t="s">
        <v>142</v>
      </c>
      <c r="K263" s="378">
        <v>44351.42634351852</v>
      </c>
    </row>
    <row r="264" spans="1:11" ht="25.5">
      <c r="A264" s="385" t="s">
        <v>135</v>
      </c>
      <c r="B264" s="386">
        <v>0</v>
      </c>
      <c r="C264" s="351">
        <v>683.05015846213996</v>
      </c>
      <c r="D264" s="351">
        <v>1728.6749056084113</v>
      </c>
      <c r="E264" s="351">
        <v>1616.37521082431</v>
      </c>
      <c r="F264" s="351">
        <v>-146.78589470375613</v>
      </c>
      <c r="G264" s="351">
        <v>-608.07558948884389</v>
      </c>
      <c r="H264" s="352">
        <v>2666.3173098449179</v>
      </c>
      <c r="K264" s="125" t="s">
        <v>143</v>
      </c>
    </row>
    <row r="265" spans="1:11" ht="25.5">
      <c r="A265" s="388" t="s">
        <v>136</v>
      </c>
      <c r="B265" s="351">
        <v>-683.05015846213996</v>
      </c>
      <c r="C265" s="386">
        <v>0</v>
      </c>
      <c r="D265" s="351">
        <v>3635.0043730131742</v>
      </c>
      <c r="E265" s="351">
        <v>-49.281395907603496</v>
      </c>
      <c r="F265" s="351">
        <v>-2.3476197817899984</v>
      </c>
      <c r="G265" s="351">
        <v>1686.3114747062932</v>
      </c>
      <c r="H265" s="352">
        <v>-5264.989488377013</v>
      </c>
    </row>
    <row r="266" spans="1:11" ht="51">
      <c r="A266" s="388" t="s">
        <v>137</v>
      </c>
      <c r="B266" s="351">
        <v>-1728.6749056084113</v>
      </c>
      <c r="C266" s="386">
        <v>-3635.0043730131742</v>
      </c>
      <c r="D266" s="351">
        <v>0</v>
      </c>
      <c r="E266" s="351">
        <v>248.07329948928302</v>
      </c>
      <c r="F266" s="351">
        <v>-1642.168535042367</v>
      </c>
      <c r="G266" s="351">
        <v>4970.2908203799498</v>
      </c>
      <c r="H266" s="352">
        <v>-204.78039345747791</v>
      </c>
    </row>
    <row r="267" spans="1:11" ht="51">
      <c r="A267" s="388" t="s">
        <v>138</v>
      </c>
      <c r="B267" s="351">
        <v>-1616.37521082431</v>
      </c>
      <c r="C267" s="351">
        <v>49.281395907603496</v>
      </c>
      <c r="D267" s="351">
        <v>-248.07329948928302</v>
      </c>
      <c r="E267" s="386">
        <v>0</v>
      </c>
      <c r="F267" s="351">
        <v>-2221.0174968104975</v>
      </c>
      <c r="G267" s="351">
        <v>3243.432777954115</v>
      </c>
      <c r="H267" s="352">
        <v>419.40365489019899</v>
      </c>
    </row>
    <row r="268" spans="1:11" ht="51">
      <c r="A268" s="388" t="s">
        <v>139</v>
      </c>
      <c r="B268" s="351">
        <v>146.78589470375613</v>
      </c>
      <c r="C268" s="351">
        <v>2.3476197817899984</v>
      </c>
      <c r="D268" s="352">
        <v>1642.168535042367</v>
      </c>
      <c r="E268" s="351">
        <v>2221.0174968104975</v>
      </c>
      <c r="F268" s="386">
        <v>0</v>
      </c>
      <c r="G268" s="351">
        <v>185.04916</v>
      </c>
      <c r="H268" s="352">
        <v>3299.0639288396787</v>
      </c>
    </row>
    <row r="269" spans="1:11">
      <c r="A269" s="388" t="s">
        <v>140</v>
      </c>
      <c r="B269" s="351">
        <v>608.07558948884389</v>
      </c>
      <c r="C269" s="351">
        <v>-1686.3114747062932</v>
      </c>
      <c r="D269" s="351">
        <v>-4970.2908203799498</v>
      </c>
      <c r="E269" s="351">
        <v>-3243.432777954115</v>
      </c>
      <c r="F269" s="351">
        <v>-185.04916</v>
      </c>
      <c r="G269" s="386">
        <v>0</v>
      </c>
      <c r="H269" s="351">
        <v>0</v>
      </c>
    </row>
    <row r="270" spans="1:11" ht="25.5">
      <c r="A270" s="388" t="s">
        <v>141</v>
      </c>
      <c r="B270" s="351">
        <v>-2666.3173098449179</v>
      </c>
      <c r="C270" s="351">
        <v>5264.989488377013</v>
      </c>
      <c r="D270" s="351">
        <v>204.78039345747791</v>
      </c>
      <c r="E270" s="351">
        <v>-419.40365489019899</v>
      </c>
      <c r="F270" s="351">
        <v>-3299.0639288396787</v>
      </c>
      <c r="G270" s="351">
        <v>0</v>
      </c>
      <c r="H270" s="386">
        <v>0</v>
      </c>
    </row>
    <row r="271" spans="1:11">
      <c r="A271" s="389" t="s">
        <v>16</v>
      </c>
      <c r="B271" s="351">
        <v>-5939.5561005471791</v>
      </c>
      <c r="C271" s="351">
        <v>678.35281480907906</v>
      </c>
      <c r="D271" s="351">
        <v>1992.2640872521972</v>
      </c>
      <c r="E271" s="351">
        <v>373.34817837217275</v>
      </c>
      <c r="F271" s="415">
        <v>-7496.4326351780892</v>
      </c>
      <c r="G271" s="352">
        <v>9477.008643551515</v>
      </c>
      <c r="H271" s="352">
        <v>915.01501174030454</v>
      </c>
    </row>
    <row r="272" spans="1:11">
      <c r="F272" s="414"/>
    </row>
  </sheetData>
  <conditionalFormatting sqref="B204:H204">
    <cfRule type="cellIs" dxfId="465" priority="95" operator="equal">
      <formula>0</formula>
    </cfRule>
    <cfRule type="cellIs" dxfId="464" priority="96" operator="between">
      <formula>0.0000000000000000001</formula>
      <formula>0.499999999999999</formula>
    </cfRule>
  </conditionalFormatting>
  <conditionalFormatting sqref="B204:H204">
    <cfRule type="cellIs" dxfId="463" priority="93" operator="equal">
      <formula>0</formula>
    </cfRule>
    <cfRule type="cellIs" dxfId="462" priority="94" operator="between">
      <formula>0.0000000000000000001</formula>
      <formula>0.499999999999999</formula>
    </cfRule>
  </conditionalFormatting>
  <conditionalFormatting sqref="B174:H181">
    <cfRule type="cellIs" dxfId="461" priority="91" operator="equal">
      <formula>0</formula>
    </cfRule>
    <cfRule type="cellIs" dxfId="460" priority="92" operator="between">
      <formula>0.0000000000000000001</formula>
      <formula>0.499999999999999</formula>
    </cfRule>
  </conditionalFormatting>
  <conditionalFormatting sqref="B140:H147">
    <cfRule type="cellIs" dxfId="459" priority="81" operator="equal">
      <formula>0</formula>
    </cfRule>
    <cfRule type="cellIs" dxfId="458" priority="82" operator="between">
      <formula>0.0000000000000000001</formula>
      <formula>0.499999999999999</formula>
    </cfRule>
  </conditionalFormatting>
  <conditionalFormatting sqref="B185:H191">
    <cfRule type="cellIs" dxfId="457" priority="89" operator="equal">
      <formula>0</formula>
    </cfRule>
    <cfRule type="cellIs" dxfId="456" priority="90" operator="between">
      <formula>0.0000000000000000001</formula>
      <formula>0.499999999999999</formula>
    </cfRule>
  </conditionalFormatting>
  <conditionalFormatting sqref="B196:H202">
    <cfRule type="cellIs" dxfId="455" priority="85" operator="equal">
      <formula>0</formula>
    </cfRule>
    <cfRule type="cellIs" dxfId="454" priority="86" operator="between">
      <formula>0.0000000000000000001</formula>
      <formula>0.499999999999999</formula>
    </cfRule>
  </conditionalFormatting>
  <conditionalFormatting sqref="B203:H203">
    <cfRule type="cellIs" dxfId="453" priority="83" operator="equal">
      <formula>0</formula>
    </cfRule>
    <cfRule type="cellIs" dxfId="452" priority="84" operator="between">
      <formula>0.0000000000000000001</formula>
      <formula>0.499999999999999</formula>
    </cfRule>
  </conditionalFormatting>
  <conditionalFormatting sqref="B106:H113">
    <cfRule type="cellIs" dxfId="451" priority="69" operator="equal">
      <formula>0</formula>
    </cfRule>
    <cfRule type="cellIs" dxfId="450" priority="70" operator="between">
      <formula>0.0000000000000000001</formula>
      <formula>0.499999999999999</formula>
    </cfRule>
  </conditionalFormatting>
  <conditionalFormatting sqref="B151:H157">
    <cfRule type="cellIs" dxfId="449" priority="79" operator="equal">
      <formula>0</formula>
    </cfRule>
    <cfRule type="cellIs" dxfId="448" priority="80" operator="between">
      <formula>0.0000000000000000001</formula>
      <formula>0.499999999999999</formula>
    </cfRule>
  </conditionalFormatting>
  <conditionalFormatting sqref="B192:H192">
    <cfRule type="cellIs" dxfId="447" priority="87" operator="equal">
      <formula>0</formula>
    </cfRule>
    <cfRule type="cellIs" dxfId="446" priority="88" operator="between">
      <formula>0.0000000000000000001</formula>
      <formula>0.499999999999999</formula>
    </cfRule>
  </conditionalFormatting>
  <conditionalFormatting sqref="B162:H168">
    <cfRule type="cellIs" dxfId="445" priority="75" operator="equal">
      <formula>0</formula>
    </cfRule>
    <cfRule type="cellIs" dxfId="444" priority="76" operator="between">
      <formula>0.0000000000000000001</formula>
      <formula>0.499999999999999</formula>
    </cfRule>
  </conditionalFormatting>
  <conditionalFormatting sqref="B169:H169">
    <cfRule type="cellIs" dxfId="443" priority="73" operator="equal">
      <formula>0</formula>
    </cfRule>
    <cfRule type="cellIs" dxfId="442" priority="74" operator="between">
      <formula>0.0000000000000000001</formula>
      <formula>0.499999999999999</formula>
    </cfRule>
  </conditionalFormatting>
  <conditionalFormatting sqref="B72:H79">
    <cfRule type="cellIs" dxfId="441" priority="59" operator="equal">
      <formula>0</formula>
    </cfRule>
    <cfRule type="cellIs" dxfId="440" priority="60" operator="between">
      <formula>0.0000000000000000001</formula>
      <formula>0.499999999999999</formula>
    </cfRule>
  </conditionalFormatting>
  <conditionalFormatting sqref="B117:H123">
    <cfRule type="cellIs" dxfId="439" priority="67" operator="equal">
      <formula>0</formula>
    </cfRule>
    <cfRule type="cellIs" dxfId="438" priority="68" operator="between">
      <formula>0.0000000000000000001</formula>
      <formula>0.499999999999999</formula>
    </cfRule>
  </conditionalFormatting>
  <conditionalFormatting sqref="B128:H134">
    <cfRule type="cellIs" dxfId="437" priority="63" operator="equal">
      <formula>0</formula>
    </cfRule>
    <cfRule type="cellIs" dxfId="436" priority="64" operator="between">
      <formula>0.0000000000000000001</formula>
      <formula>0.499999999999999</formula>
    </cfRule>
  </conditionalFormatting>
  <conditionalFormatting sqref="B135:H135">
    <cfRule type="cellIs" dxfId="435" priority="61" operator="equal">
      <formula>0</formula>
    </cfRule>
    <cfRule type="cellIs" dxfId="434" priority="62" operator="between">
      <formula>0.0000000000000000001</formula>
      <formula>0.499999999999999</formula>
    </cfRule>
  </conditionalFormatting>
  <conditionalFormatting sqref="B158:H158">
    <cfRule type="cellIs" dxfId="433" priority="77" operator="equal">
      <formula>0</formula>
    </cfRule>
    <cfRule type="cellIs" dxfId="432" priority="78" operator="between">
      <formula>0.0000000000000000001</formula>
      <formula>0.499999999999999</formula>
    </cfRule>
  </conditionalFormatting>
  <conditionalFormatting sqref="B101:H102">
    <cfRule type="cellIs" dxfId="431" priority="51" operator="equal">
      <formula>0</formula>
    </cfRule>
    <cfRule type="cellIs" dxfId="430" priority="52" operator="between">
      <formula>0.0000000000000000001</formula>
      <formula>0.499999999999999</formula>
    </cfRule>
  </conditionalFormatting>
  <conditionalFormatting sqref="B38:H45">
    <cfRule type="cellIs" dxfId="429" priority="49" operator="equal">
      <formula>0</formula>
    </cfRule>
    <cfRule type="cellIs" dxfId="428" priority="50" operator="between">
      <formula>0.0000000000000000001</formula>
      <formula>0.499999999999999</formula>
    </cfRule>
  </conditionalFormatting>
  <conditionalFormatting sqref="B83:H89">
    <cfRule type="cellIs" dxfId="427" priority="57" operator="equal">
      <formula>0</formula>
    </cfRule>
    <cfRule type="cellIs" dxfId="426" priority="58" operator="between">
      <formula>0.0000000000000000001</formula>
      <formula>0.499999999999999</formula>
    </cfRule>
  </conditionalFormatting>
  <conditionalFormatting sqref="B94:H100">
    <cfRule type="cellIs" dxfId="425" priority="53" operator="equal">
      <formula>0</formula>
    </cfRule>
    <cfRule type="cellIs" dxfId="424" priority="54" operator="between">
      <formula>0.0000000000000000001</formula>
      <formula>0.499999999999999</formula>
    </cfRule>
  </conditionalFormatting>
  <conditionalFormatting sqref="B67:H68">
    <cfRule type="cellIs" dxfId="423" priority="41" operator="equal">
      <formula>0</formula>
    </cfRule>
    <cfRule type="cellIs" dxfId="422" priority="42" operator="between">
      <formula>0.0000000000000000001</formula>
      <formula>0.499999999999999</formula>
    </cfRule>
  </conditionalFormatting>
  <conditionalFormatting sqref="B124:H124">
    <cfRule type="cellIs" dxfId="421" priority="65" operator="equal">
      <formula>0</formula>
    </cfRule>
    <cfRule type="cellIs" dxfId="420" priority="66" operator="between">
      <formula>0.0000000000000000001</formula>
      <formula>0.499999999999999</formula>
    </cfRule>
  </conditionalFormatting>
  <conditionalFormatting sqref="B49:H55">
    <cfRule type="cellIs" dxfId="419" priority="47" operator="equal">
      <formula>0</formula>
    </cfRule>
    <cfRule type="cellIs" dxfId="418" priority="48" operator="between">
      <formula>0.0000000000000000001</formula>
      <formula>0.499999999999999</formula>
    </cfRule>
  </conditionalFormatting>
  <conditionalFormatting sqref="B60:H66">
    <cfRule type="cellIs" dxfId="417" priority="43" operator="equal">
      <formula>0</formula>
    </cfRule>
    <cfRule type="cellIs" dxfId="416" priority="44" operator="between">
      <formula>0.0000000000000000001</formula>
      <formula>0.499999999999999</formula>
    </cfRule>
  </conditionalFormatting>
  <conditionalFormatting sqref="B33:H34">
    <cfRule type="cellIs" dxfId="415" priority="31" operator="equal">
      <formula>0</formula>
    </cfRule>
    <cfRule type="cellIs" dxfId="414" priority="32" operator="between">
      <formula>0.0000000000000000001</formula>
      <formula>0.499999999999999</formula>
    </cfRule>
  </conditionalFormatting>
  <conditionalFormatting sqref="B90:H90">
    <cfRule type="cellIs" dxfId="413" priority="55" operator="equal">
      <formula>0</formula>
    </cfRule>
    <cfRule type="cellIs" dxfId="412" priority="56" operator="between">
      <formula>0.0000000000000000001</formula>
      <formula>0.499999999999999</formula>
    </cfRule>
  </conditionalFormatting>
  <conditionalFormatting sqref="B15:H21">
    <cfRule type="cellIs" dxfId="411" priority="37" operator="equal">
      <formula>0</formula>
    </cfRule>
    <cfRule type="cellIs" dxfId="410" priority="38" operator="between">
      <formula>0.0000000000000000001</formula>
      <formula>0.499999999999999</formula>
    </cfRule>
  </conditionalFormatting>
  <conditionalFormatting sqref="B26:H32">
    <cfRule type="cellIs" dxfId="409" priority="33" operator="equal">
      <formula>0</formula>
    </cfRule>
    <cfRule type="cellIs" dxfId="408" priority="34" operator="between">
      <formula>0.0000000000000000001</formula>
      <formula>0.499999999999999</formula>
    </cfRule>
  </conditionalFormatting>
  <conditionalFormatting sqref="B56:H56">
    <cfRule type="cellIs" dxfId="407" priority="45" operator="equal">
      <formula>0</formula>
    </cfRule>
    <cfRule type="cellIs" dxfId="406" priority="46" operator="between">
      <formula>0.0000000000000000001</formula>
      <formula>0.499999999999999</formula>
    </cfRule>
  </conditionalFormatting>
  <conditionalFormatting sqref="B22:H22">
    <cfRule type="cellIs" dxfId="405" priority="35" operator="equal">
      <formula>0</formula>
    </cfRule>
    <cfRule type="cellIs" dxfId="404" priority="36" operator="between">
      <formula>0.0000000000000000001</formula>
      <formula>0.499999999999999</formula>
    </cfRule>
  </conditionalFormatting>
  <conditionalFormatting sqref="B208:H215">
    <cfRule type="cellIs" dxfId="403" priority="29" operator="equal">
      <formula>0</formula>
    </cfRule>
    <cfRule type="cellIs" dxfId="402" priority="30" operator="between">
      <formula>0.0000000000000000001</formula>
      <formula>0.499999999999999</formula>
    </cfRule>
  </conditionalFormatting>
  <conditionalFormatting sqref="B219:H225">
    <cfRule type="cellIs" dxfId="401" priority="27" operator="equal">
      <formula>0</formula>
    </cfRule>
    <cfRule type="cellIs" dxfId="400" priority="28" operator="between">
      <formula>0.0000000000000000001</formula>
      <formula>0.499999999999999</formula>
    </cfRule>
  </conditionalFormatting>
  <conditionalFormatting sqref="B226:H226">
    <cfRule type="cellIs" dxfId="399" priority="25" operator="equal">
      <formula>0</formula>
    </cfRule>
    <cfRule type="cellIs" dxfId="398" priority="26" operator="between">
      <formula>0.0000000000000000001</formula>
      <formula>0.499999999999999</formula>
    </cfRule>
  </conditionalFormatting>
  <conditionalFormatting sqref="B230:H236">
    <cfRule type="cellIs" dxfId="397" priority="23" operator="equal">
      <formula>0</formula>
    </cfRule>
    <cfRule type="cellIs" dxfId="396" priority="24" operator="between">
      <formula>0.0000000000000000001</formula>
      <formula>0.499999999999999</formula>
    </cfRule>
  </conditionalFormatting>
  <conditionalFormatting sqref="B237:H237">
    <cfRule type="cellIs" dxfId="395" priority="21" operator="equal">
      <formula>0</formula>
    </cfRule>
    <cfRule type="cellIs" dxfId="394" priority="22" operator="between">
      <formula>0.0000000000000000001</formula>
      <formula>0.499999999999999</formula>
    </cfRule>
  </conditionalFormatting>
  <conditionalFormatting sqref="B4:H11">
    <cfRule type="cellIs" dxfId="393" priority="19" operator="equal">
      <formula>0</formula>
    </cfRule>
    <cfRule type="cellIs" dxfId="392" priority="20" operator="between">
      <formula>0.0000000000000000001</formula>
      <formula>0.499999999999999</formula>
    </cfRule>
  </conditionalFormatting>
  <conditionalFormatting sqref="B242:H248 B249:E249 G249:H249">
    <cfRule type="cellIs" dxfId="391" priority="17" operator="equal">
      <formula>0</formula>
    </cfRule>
    <cfRule type="cellIs" dxfId="390" priority="18" operator="between">
      <formula>0.0000000000000000001</formula>
      <formula>0.499999999999999</formula>
    </cfRule>
  </conditionalFormatting>
  <conditionalFormatting sqref="B253:H259">
    <cfRule type="cellIs" dxfId="389" priority="15" operator="equal">
      <formula>0</formula>
    </cfRule>
    <cfRule type="cellIs" dxfId="388" priority="16" operator="between">
      <formula>0.0000000000000000001</formula>
      <formula>0.499999999999999</formula>
    </cfRule>
  </conditionalFormatting>
  <conditionalFormatting sqref="B260:H260">
    <cfRule type="cellIs" dxfId="387" priority="13" operator="equal">
      <formula>0</formula>
    </cfRule>
    <cfRule type="cellIs" dxfId="386" priority="14" operator="between">
      <formula>0.0000000000000000001</formula>
      <formula>0.499999999999999</formula>
    </cfRule>
  </conditionalFormatting>
  <conditionalFormatting sqref="B264:H270">
    <cfRule type="cellIs" dxfId="385" priority="11" operator="equal">
      <formula>0</formula>
    </cfRule>
    <cfRule type="cellIs" dxfId="384" priority="12" operator="between">
      <formula>0.0000000000000000001</formula>
      <formula>0.499999999999999</formula>
    </cfRule>
  </conditionalFormatting>
  <conditionalFormatting sqref="B271:H271">
    <cfRule type="cellIs" dxfId="383" priority="9" operator="equal">
      <formula>0</formula>
    </cfRule>
    <cfRule type="cellIs" dxfId="382" priority="10" operator="between">
      <formula>0.0000000000000000001</formula>
      <formula>0.499999999999999</formula>
    </cfRule>
  </conditionalFormatting>
  <conditionalFormatting sqref="F250">
    <cfRule type="cellIs" dxfId="381" priority="7" operator="equal">
      <formula>0</formula>
    </cfRule>
    <cfRule type="cellIs" dxfId="380" priority="8" operator="between">
      <formula>0.0000000000000000001</formula>
      <formula>0.499999999999999</formula>
    </cfRule>
  </conditionalFormatting>
  <conditionalFormatting sqref="F249">
    <cfRule type="cellIs" dxfId="379" priority="5" operator="equal">
      <formula>0</formula>
    </cfRule>
    <cfRule type="cellIs" dxfId="378" priority="6" operator="between">
      <formula>0.0000000000000000001</formula>
      <formula>0.499999999999999</formula>
    </cfRule>
  </conditionalFormatting>
  <conditionalFormatting sqref="F261">
    <cfRule type="cellIs" dxfId="377" priority="3" operator="equal">
      <formula>0</formula>
    </cfRule>
    <cfRule type="cellIs" dxfId="376" priority="4" operator="between">
      <formula>0.0000000000000000001</formula>
      <formula>0.499999999999999</formula>
    </cfRule>
  </conditionalFormatting>
  <conditionalFormatting sqref="F272">
    <cfRule type="cellIs" dxfId="375" priority="1" operator="equal">
      <formula>0</formula>
    </cfRule>
    <cfRule type="cellIs" dxfId="374" priority="2" operator="between">
      <formula>0.0000000000000000001</formula>
      <formula>0.499999999999999</formula>
    </cfRule>
  </conditionalFormatting>
  <pageMargins left="0.7" right="0.7" top="0.75" bottom="0.75" header="0.3" footer="0.3"/>
  <pageSetup scale="69" fitToHeight="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K16"/>
  <sheetViews>
    <sheetView topLeftCell="A5" workbookViewId="0">
      <selection activeCell="I14" sqref="I14"/>
    </sheetView>
  </sheetViews>
  <sheetFormatPr defaultColWidth="8.875" defaultRowHeight="15"/>
  <cols>
    <col min="1" max="1" width="19.875" style="125" bestFit="1" customWidth="1"/>
    <col min="2" max="3" width="8.875" style="125"/>
    <col min="4" max="4" width="9.5" style="125" customWidth="1"/>
    <col min="5" max="6" width="8.875" style="125"/>
    <col min="7" max="7" width="8.875" style="125" bestFit="1" customWidth="1"/>
    <col min="8" max="16384" width="8.875" style="125"/>
  </cols>
  <sheetData>
    <row r="1" spans="1:11" ht="17.25">
      <c r="A1" s="249" t="s">
        <v>147</v>
      </c>
    </row>
    <row r="2" spans="1:11">
      <c r="A2" s="365" t="s">
        <v>91</v>
      </c>
    </row>
    <row r="3" spans="1:11">
      <c r="A3" s="366"/>
      <c r="B3" s="557" t="s">
        <v>148</v>
      </c>
      <c r="C3" s="557"/>
      <c r="D3" s="557"/>
      <c r="E3" s="557"/>
      <c r="F3" s="558" t="s">
        <v>149</v>
      </c>
      <c r="G3" s="558"/>
      <c r="H3" s="558"/>
      <c r="I3" s="558"/>
      <c r="K3" s="367"/>
    </row>
    <row r="4" spans="1:11">
      <c r="A4" s="368" t="s">
        <v>70</v>
      </c>
      <c r="B4" s="557" t="s">
        <v>150</v>
      </c>
      <c r="C4" s="557"/>
      <c r="D4" s="557" t="s">
        <v>73</v>
      </c>
      <c r="E4" s="557"/>
      <c r="F4" s="558" t="s">
        <v>150</v>
      </c>
      <c r="G4" s="558"/>
      <c r="H4" s="558" t="s">
        <v>73</v>
      </c>
      <c r="I4" s="558"/>
    </row>
    <row r="5" spans="1:11">
      <c r="A5" s="369"/>
      <c r="B5" s="434" t="s">
        <v>74</v>
      </c>
      <c r="C5" s="434" t="s">
        <v>75</v>
      </c>
      <c r="D5" s="434" t="s">
        <v>74</v>
      </c>
      <c r="E5" s="434" t="s">
        <v>75</v>
      </c>
      <c r="F5" s="435" t="s">
        <v>74</v>
      </c>
      <c r="G5" s="435" t="s">
        <v>75</v>
      </c>
      <c r="H5" s="435" t="s">
        <v>74</v>
      </c>
      <c r="I5" s="435" t="s">
        <v>75</v>
      </c>
    </row>
    <row r="6" spans="1:11">
      <c r="A6" s="370" t="s">
        <v>76</v>
      </c>
      <c r="B6" s="371">
        <v>467.3453169384901</v>
      </c>
      <c r="C6" s="371">
        <v>58.943994867630003</v>
      </c>
      <c r="D6" s="372">
        <f>+B6/$B$14*100</f>
        <v>4.6917080934743272</v>
      </c>
      <c r="E6" s="372">
        <f>+C6/$C$14*100</f>
        <v>0.49480709531225553</v>
      </c>
      <c r="F6" s="373">
        <v>616.51913913336</v>
      </c>
      <c r="G6" s="373">
        <v>57.966368978559998</v>
      </c>
      <c r="H6" s="374">
        <f>+F6/$F$14*100</f>
        <v>5.4736788213515304</v>
      </c>
      <c r="I6" s="374">
        <f>+G6/$G$14*100</f>
        <v>0.47597858419489514</v>
      </c>
    </row>
    <row r="7" spans="1:11">
      <c r="A7" s="370" t="s">
        <v>77</v>
      </c>
      <c r="B7" s="371">
        <v>1229.2143881201796</v>
      </c>
      <c r="C7" s="371">
        <v>345.1327500932419</v>
      </c>
      <c r="D7" s="372">
        <f t="shared" ref="D7:D13" si="0">+B7/$B$14*100</f>
        <v>12.340158089393203</v>
      </c>
      <c r="E7" s="372">
        <f t="shared" ref="E7:E13" si="1">+C7/$C$14*100</f>
        <v>2.8972270025856504</v>
      </c>
      <c r="F7" s="373">
        <v>1640.8741936042659</v>
      </c>
      <c r="G7" s="373">
        <v>327.52437862483617</v>
      </c>
      <c r="H7" s="374">
        <f t="shared" ref="H7:H13" si="2">+F7/$F$14*100</f>
        <v>14.568271691709988</v>
      </c>
      <c r="I7" s="374">
        <f t="shared" ref="I7:I13" si="3">+G7/$G$14*100</f>
        <v>2.6893971931349192</v>
      </c>
    </row>
    <row r="8" spans="1:11">
      <c r="A8" s="370" t="s">
        <v>78</v>
      </c>
      <c r="B8" s="371">
        <v>2952.3322757883552</v>
      </c>
      <c r="C8" s="371">
        <v>1653.1239661026643</v>
      </c>
      <c r="D8" s="372">
        <f t="shared" si="0"/>
        <v>29.638643484609421</v>
      </c>
      <c r="E8" s="372">
        <f t="shared" si="1"/>
        <v>13.877197663566228</v>
      </c>
      <c r="F8" s="373">
        <v>3752.7624763724211</v>
      </c>
      <c r="G8" s="373">
        <v>2012.4855880396519</v>
      </c>
      <c r="H8" s="374">
        <f t="shared" si="2"/>
        <v>33.318375999417441</v>
      </c>
      <c r="I8" s="374">
        <f t="shared" si="3"/>
        <v>16.525099946523177</v>
      </c>
    </row>
    <row r="9" spans="1:11">
      <c r="A9" s="370" t="s">
        <v>79</v>
      </c>
      <c r="B9" s="371">
        <v>3756.1199383810927</v>
      </c>
      <c r="C9" s="371">
        <v>4095.0216489047234</v>
      </c>
      <c r="D9" s="372">
        <f t="shared" si="0"/>
        <v>37.707916772133338</v>
      </c>
      <c r="E9" s="372">
        <f t="shared" si="1"/>
        <v>34.375779447688799</v>
      </c>
      <c r="F9" s="373">
        <v>3621.1871261603301</v>
      </c>
      <c r="G9" s="373">
        <v>4334.3535845444403</v>
      </c>
      <c r="H9" s="374">
        <f t="shared" si="2"/>
        <v>32.150202682235076</v>
      </c>
      <c r="I9" s="374">
        <f t="shared" si="3"/>
        <v>35.590628133609584</v>
      </c>
    </row>
    <row r="10" spans="1:11" ht="38.25">
      <c r="A10" s="375" t="s">
        <v>151</v>
      </c>
      <c r="B10" s="371">
        <v>34.465146742927509</v>
      </c>
      <c r="C10" s="371">
        <v>18.594552629412554</v>
      </c>
      <c r="D10" s="372">
        <f t="shared" si="0"/>
        <v>0.34599770674037927</v>
      </c>
      <c r="E10" s="372">
        <f t="shared" si="1"/>
        <v>0.15609251792065426</v>
      </c>
      <c r="F10" s="373">
        <v>41.579187954566898</v>
      </c>
      <c r="G10" s="373">
        <v>20.714077199267525</v>
      </c>
      <c r="H10" s="374">
        <f t="shared" si="2"/>
        <v>0.36915499628418991</v>
      </c>
      <c r="I10" s="374">
        <f t="shared" si="3"/>
        <v>0.17008926575783676</v>
      </c>
    </row>
    <row r="11" spans="1:11" ht="38.25">
      <c r="A11" s="375" t="s">
        <v>81</v>
      </c>
      <c r="B11" s="371">
        <v>1447.230736298927</v>
      </c>
      <c r="C11" s="371">
        <v>5464.9735968027935</v>
      </c>
      <c r="D11" s="372">
        <f t="shared" si="0"/>
        <v>14.528837483808898</v>
      </c>
      <c r="E11" s="372">
        <f t="shared" si="1"/>
        <v>45.875881291465745</v>
      </c>
      <c r="F11" s="373">
        <v>1490.5230759265414</v>
      </c>
      <c r="G11" s="373">
        <v>5185.7338127041694</v>
      </c>
      <c r="H11" s="374">
        <f t="shared" si="2"/>
        <v>13.233400352993813</v>
      </c>
      <c r="I11" s="374">
        <f t="shared" si="3"/>
        <v>42.581556886812677</v>
      </c>
    </row>
    <row r="12" spans="1:11" ht="25.5">
      <c r="A12" s="375" t="s">
        <v>82</v>
      </c>
      <c r="B12" s="371">
        <v>14.769078304831197</v>
      </c>
      <c r="C12" s="371">
        <v>15.67690709214336</v>
      </c>
      <c r="D12" s="372">
        <f t="shared" si="0"/>
        <v>0.14826767639366875</v>
      </c>
      <c r="E12" s="372">
        <f t="shared" si="1"/>
        <v>0.1316002568058626</v>
      </c>
      <c r="F12" s="373">
        <v>29.27137757922787</v>
      </c>
      <c r="G12" s="373">
        <v>35.948338920707428</v>
      </c>
      <c r="H12" s="374">
        <f t="shared" si="2"/>
        <v>0.25988182581391978</v>
      </c>
      <c r="I12" s="374">
        <f t="shared" si="3"/>
        <v>0.29518218520751704</v>
      </c>
    </row>
    <row r="13" spans="1:11">
      <c r="A13" s="370" t="s">
        <v>83</v>
      </c>
      <c r="B13" s="371">
        <v>59.614210930194346</v>
      </c>
      <c r="C13" s="371">
        <v>261.0527203563762</v>
      </c>
      <c r="D13" s="372">
        <f t="shared" si="0"/>
        <v>0.59847069344676962</v>
      </c>
      <c r="E13" s="372">
        <f t="shared" si="1"/>
        <v>2.1914147246547948</v>
      </c>
      <c r="F13" s="373">
        <v>70.624939188420811</v>
      </c>
      <c r="G13" s="373">
        <v>203.63037864780659</v>
      </c>
      <c r="H13" s="374">
        <f t="shared" si="2"/>
        <v>0.62703363019404579</v>
      </c>
      <c r="I13" s="374">
        <f t="shared" si="3"/>
        <v>1.6720678047593862</v>
      </c>
    </row>
    <row r="14" spans="1:11">
      <c r="A14" s="370" t="s">
        <v>84</v>
      </c>
      <c r="B14" s="376">
        <f>+SUM(B6:B13)</f>
        <v>9961.0910915049972</v>
      </c>
      <c r="C14" s="376">
        <f>+SUM(C6:C13)</f>
        <v>11912.520136848987</v>
      </c>
      <c r="D14" s="376">
        <f t="shared" ref="D14:E14" si="4">+SUM(D6:D13)</f>
        <v>100</v>
      </c>
      <c r="E14" s="376">
        <f t="shared" si="4"/>
        <v>100</v>
      </c>
      <c r="F14" s="377">
        <f>+SUM(F6:F13)</f>
        <v>11263.341515919134</v>
      </c>
      <c r="G14" s="377">
        <f>+SUM(G6:G13)</f>
        <v>12178.35652765944</v>
      </c>
      <c r="H14" s="377">
        <f>+SUM(H6:H13)</f>
        <v>100.00000000000001</v>
      </c>
      <c r="I14" s="377">
        <f>+SUM(I6:I13)</f>
        <v>99.999999999999986</v>
      </c>
    </row>
    <row r="16" spans="1:11">
      <c r="B16" s="353" t="s">
        <v>142</v>
      </c>
      <c r="C16" s="378">
        <v>44351</v>
      </c>
      <c r="F16" s="353" t="s">
        <v>142</v>
      </c>
      <c r="G16" s="378">
        <v>44351</v>
      </c>
    </row>
  </sheetData>
  <sheetProtection sheet="1" objects="1" scenarios="1"/>
  <mergeCells count="6">
    <mergeCell ref="B3:E3"/>
    <mergeCell ref="F3:I3"/>
    <mergeCell ref="B4:C4"/>
    <mergeCell ref="D4:E4"/>
    <mergeCell ref="F4:G4"/>
    <mergeCell ref="H4:I4"/>
  </mergeCells>
  <pageMargins left="0.7" right="0.7" top="0.75" bottom="0.75" header="0.3" footer="0.3"/>
  <pageSetup scale="79" fitToHeight="0" orientation="landscape"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V113"/>
  <sheetViews>
    <sheetView topLeftCell="A109" workbookViewId="0">
      <selection activeCell="I14" sqref="I14"/>
    </sheetView>
  </sheetViews>
  <sheetFormatPr defaultColWidth="8.875" defaultRowHeight="15"/>
  <cols>
    <col min="1" max="1" width="8.875" style="125"/>
    <col min="2" max="2" width="11.625" style="125" customWidth="1"/>
    <col min="3" max="20" width="8.875" style="125"/>
    <col min="21" max="21" width="16.875" style="343" bestFit="1" customWidth="1"/>
    <col min="22" max="22" width="16.875" style="125" bestFit="1" customWidth="1"/>
    <col min="23" max="16384" width="8.875" style="125"/>
  </cols>
  <sheetData>
    <row r="1" spans="1:21">
      <c r="A1" s="342" t="s">
        <v>152</v>
      </c>
    </row>
    <row r="2" spans="1:21">
      <c r="A2" s="343" t="s">
        <v>91</v>
      </c>
    </row>
    <row r="3" spans="1:21">
      <c r="A3" s="342"/>
    </row>
    <row r="4" spans="1:21">
      <c r="A4" s="333"/>
      <c r="B4" s="466" t="s">
        <v>50</v>
      </c>
      <c r="C4" s="466"/>
      <c r="D4" s="466"/>
      <c r="E4" s="466"/>
      <c r="F4" s="466"/>
      <c r="G4" s="466"/>
      <c r="H4" s="466"/>
      <c r="I4" s="466"/>
      <c r="J4" s="466"/>
      <c r="K4" s="466"/>
      <c r="L4" s="466"/>
      <c r="M4" s="466"/>
      <c r="N4" s="466"/>
      <c r="O4" s="466"/>
      <c r="P4" s="466"/>
      <c r="Q4" s="466"/>
      <c r="R4" s="467"/>
    </row>
    <row r="5" spans="1:21">
      <c r="A5" s="344" t="s">
        <v>4</v>
      </c>
      <c r="B5" s="345"/>
      <c r="C5" s="563" t="s">
        <v>6</v>
      </c>
      <c r="D5" s="563"/>
      <c r="E5" s="563" t="s">
        <v>7</v>
      </c>
      <c r="F5" s="563"/>
      <c r="G5" s="563" t="s">
        <v>8</v>
      </c>
      <c r="H5" s="563"/>
      <c r="I5" s="563" t="s">
        <v>9</v>
      </c>
      <c r="J5" s="563"/>
      <c r="K5" s="563" t="s">
        <v>10</v>
      </c>
      <c r="L5" s="563"/>
      <c r="M5" s="563" t="s">
        <v>11</v>
      </c>
      <c r="N5" s="563"/>
      <c r="O5" s="564" t="s">
        <v>109</v>
      </c>
      <c r="P5" s="565"/>
      <c r="Q5" s="566" t="s">
        <v>13</v>
      </c>
      <c r="R5" s="567"/>
    </row>
    <row r="6" spans="1:21">
      <c r="A6" s="346" t="s">
        <v>70</v>
      </c>
      <c r="B6" s="347"/>
      <c r="C6" s="348" t="s">
        <v>74</v>
      </c>
      <c r="D6" s="348" t="s">
        <v>75</v>
      </c>
      <c r="E6" s="348" t="s">
        <v>74</v>
      </c>
      <c r="F6" s="348" t="s">
        <v>75</v>
      </c>
      <c r="G6" s="348" t="s">
        <v>74</v>
      </c>
      <c r="H6" s="348" t="s">
        <v>75</v>
      </c>
      <c r="I6" s="348" t="s">
        <v>74</v>
      </c>
      <c r="J6" s="348" t="s">
        <v>75</v>
      </c>
      <c r="K6" s="348" t="s">
        <v>74</v>
      </c>
      <c r="L6" s="348" t="s">
        <v>75</v>
      </c>
      <c r="M6" s="348" t="s">
        <v>74</v>
      </c>
      <c r="N6" s="348" t="s">
        <v>75</v>
      </c>
      <c r="O6" s="349" t="s">
        <v>74</v>
      </c>
      <c r="P6" s="349" t="s">
        <v>75</v>
      </c>
      <c r="Q6" s="348" t="s">
        <v>74</v>
      </c>
      <c r="R6" s="348" t="s">
        <v>75</v>
      </c>
    </row>
    <row r="7" spans="1:21" ht="25.5">
      <c r="A7" s="350"/>
      <c r="B7" s="436" t="s">
        <v>76</v>
      </c>
      <c r="C7" s="351">
        <v>0</v>
      </c>
      <c r="D7" s="351">
        <v>0</v>
      </c>
      <c r="E7" s="351">
        <v>494.66765315619</v>
      </c>
      <c r="F7" s="351">
        <v>61.335967086650008</v>
      </c>
      <c r="G7" s="351">
        <v>0</v>
      </c>
      <c r="H7" s="351">
        <v>0</v>
      </c>
      <c r="I7" s="351">
        <v>0</v>
      </c>
      <c r="J7" s="351">
        <v>0</v>
      </c>
      <c r="K7" s="351">
        <v>0</v>
      </c>
      <c r="L7" s="351">
        <v>0</v>
      </c>
      <c r="M7" s="351">
        <v>0</v>
      </c>
      <c r="N7" s="351">
        <v>0</v>
      </c>
      <c r="O7" s="352">
        <v>494.66765315619</v>
      </c>
      <c r="P7" s="352">
        <v>61.335967086650008</v>
      </c>
      <c r="Q7" s="352">
        <v>-370.96912969876001</v>
      </c>
      <c r="R7" s="352">
        <v>62.362556370780005</v>
      </c>
      <c r="T7" s="353" t="s">
        <v>142</v>
      </c>
      <c r="U7" s="354">
        <v>44351.4270755787</v>
      </c>
    </row>
    <row r="8" spans="1:21" ht="38.25">
      <c r="A8" s="350"/>
      <c r="B8" s="436" t="s">
        <v>131</v>
      </c>
      <c r="C8" s="351">
        <v>1915.6746874043199</v>
      </c>
      <c r="D8" s="351">
        <v>0</v>
      </c>
      <c r="E8" s="351">
        <v>1264.1877406899698</v>
      </c>
      <c r="F8" s="351">
        <v>3946.96134075699</v>
      </c>
      <c r="G8" s="351">
        <v>3053.1543883494778</v>
      </c>
      <c r="H8" s="355">
        <v>13291.441665183809</v>
      </c>
      <c r="I8" s="351">
        <v>895.91552509776966</v>
      </c>
      <c r="J8" s="351">
        <v>0.72467815114336032</v>
      </c>
      <c r="K8" s="351">
        <v>4358.9641148897881</v>
      </c>
      <c r="L8" s="351">
        <v>0</v>
      </c>
      <c r="M8" s="356">
        <v>7386.6456499301767</v>
      </c>
      <c r="N8" s="351">
        <v>0</v>
      </c>
      <c r="O8" s="352">
        <v>18874.542106361499</v>
      </c>
      <c r="P8" s="352">
        <v>17239.127684091942</v>
      </c>
      <c r="Q8" s="352">
        <v>346.39104455596436</v>
      </c>
      <c r="R8" s="352">
        <v>1981.8054668255274</v>
      </c>
      <c r="U8" s="343" t="s">
        <v>143</v>
      </c>
    </row>
    <row r="9" spans="1:21" ht="31.5" customHeight="1">
      <c r="A9" s="350"/>
      <c r="B9" s="436" t="s">
        <v>78</v>
      </c>
      <c r="C9" s="351">
        <v>1533.92509398077</v>
      </c>
      <c r="D9" s="355">
        <v>6781.8699253709983</v>
      </c>
      <c r="E9" s="351">
        <v>2262.3170720685198</v>
      </c>
      <c r="F9" s="351">
        <v>26.539783472129994</v>
      </c>
      <c r="G9" s="351">
        <v>3686.1946209465359</v>
      </c>
      <c r="H9" s="351">
        <v>850.20754305608136</v>
      </c>
      <c r="I9" s="351">
        <v>2293.3261495210245</v>
      </c>
      <c r="J9" s="351">
        <v>263.70941652232125</v>
      </c>
      <c r="K9" s="351">
        <v>263.00654490899331</v>
      </c>
      <c r="L9" s="351">
        <v>1129.4024164775176</v>
      </c>
      <c r="M9" s="351">
        <v>443.03215366608748</v>
      </c>
      <c r="N9" s="351">
        <v>4.3437885135E-2</v>
      </c>
      <c r="O9" s="352">
        <v>10481.80163509193</v>
      </c>
      <c r="P9" s="352">
        <v>9051.7725227841838</v>
      </c>
      <c r="Q9" s="352">
        <v>1557.1883138993671</v>
      </c>
      <c r="R9" s="352">
        <v>2987.2174262071139</v>
      </c>
    </row>
    <row r="10" spans="1:21">
      <c r="A10" s="350"/>
      <c r="B10" s="436" t="s">
        <v>79</v>
      </c>
      <c r="C10" s="351">
        <v>549.51853719900009</v>
      </c>
      <c r="D10" s="351">
        <v>1261.5084084633977</v>
      </c>
      <c r="E10" s="351">
        <v>967.89950087419993</v>
      </c>
      <c r="F10" s="351">
        <v>250.69530518984999</v>
      </c>
      <c r="G10" s="355">
        <v>10325.131480284086</v>
      </c>
      <c r="H10" s="351">
        <v>896.70280620949643</v>
      </c>
      <c r="I10" s="351">
        <v>889.9644352938617</v>
      </c>
      <c r="J10" s="351">
        <v>1079.4681380313834</v>
      </c>
      <c r="K10" s="351">
        <v>1650.6935479367933</v>
      </c>
      <c r="L10" s="351">
        <v>8507.2624388274635</v>
      </c>
      <c r="M10" s="351">
        <v>0</v>
      </c>
      <c r="N10" s="351">
        <v>3700.6329711292246</v>
      </c>
      <c r="O10" s="352">
        <v>14383.20750158794</v>
      </c>
      <c r="P10" s="352">
        <v>15696.270067850815</v>
      </c>
      <c r="Q10" s="352">
        <v>4046.1323436803145</v>
      </c>
      <c r="R10" s="352">
        <v>2733.0697774174396</v>
      </c>
    </row>
    <row r="11" spans="1:21" ht="89.25">
      <c r="A11" s="350"/>
      <c r="B11" s="436" t="s">
        <v>80</v>
      </c>
      <c r="C11" s="351">
        <v>3.8561468753218646</v>
      </c>
      <c r="D11" s="351">
        <v>0</v>
      </c>
      <c r="E11" s="351">
        <v>4.8288122464833401E-4</v>
      </c>
      <c r="F11" s="351">
        <v>0</v>
      </c>
      <c r="G11" s="351">
        <v>5.3069371860527115</v>
      </c>
      <c r="H11" s="351">
        <v>0</v>
      </c>
      <c r="I11" s="351">
        <v>254.61060017134483</v>
      </c>
      <c r="J11" s="351">
        <v>1289.0410786191824</v>
      </c>
      <c r="K11" s="351">
        <v>52.571195849299819</v>
      </c>
      <c r="L11" s="351">
        <v>0</v>
      </c>
      <c r="M11" s="351">
        <v>998.63898498593323</v>
      </c>
      <c r="N11" s="351">
        <v>0</v>
      </c>
      <c r="O11" s="352">
        <v>1314.9843479491772</v>
      </c>
      <c r="P11" s="352">
        <v>1289.0410786191824</v>
      </c>
      <c r="Q11" s="352">
        <v>15.594461954843464</v>
      </c>
      <c r="R11" s="352">
        <v>41.537731284838266</v>
      </c>
    </row>
    <row r="12" spans="1:21" ht="38.25">
      <c r="A12" s="350"/>
      <c r="B12" s="436" t="s">
        <v>81</v>
      </c>
      <c r="C12" s="351">
        <v>95.790777708000007</v>
      </c>
      <c r="D12" s="351">
        <v>0</v>
      </c>
      <c r="E12" s="351">
        <v>42.182771030550001</v>
      </c>
      <c r="F12" s="351">
        <v>50</v>
      </c>
      <c r="G12" s="351">
        <v>353.70786893011223</v>
      </c>
      <c r="H12" s="351">
        <v>1347.2428427957402</v>
      </c>
      <c r="I12" s="351">
        <v>3016.6338559669716</v>
      </c>
      <c r="J12" s="351">
        <v>4154.2291770749898</v>
      </c>
      <c r="K12" s="351">
        <v>1560.7016758232364</v>
      </c>
      <c r="L12" s="351">
        <v>5995.3417022497333</v>
      </c>
      <c r="M12" s="351">
        <v>2315.814191762116</v>
      </c>
      <c r="N12" s="351">
        <v>0</v>
      </c>
      <c r="O12" s="352">
        <v>7384.831141220986</v>
      </c>
      <c r="P12" s="352">
        <v>11546.813722120463</v>
      </c>
      <c r="Q12" s="352">
        <v>5525.0806075027513</v>
      </c>
      <c r="R12" s="352">
        <v>1363.0980266032755</v>
      </c>
    </row>
    <row r="13" spans="1:21" ht="25.5">
      <c r="A13" s="350"/>
      <c r="B13" s="436" t="s">
        <v>82</v>
      </c>
      <c r="C13" s="351">
        <v>7.9011457196249996E-2</v>
      </c>
      <c r="D13" s="351">
        <v>3.781832026634</v>
      </c>
      <c r="E13" s="351">
        <v>0.21734111499</v>
      </c>
      <c r="F13" s="351">
        <v>0.35172526513999997</v>
      </c>
      <c r="G13" s="351">
        <v>46.384916492351891</v>
      </c>
      <c r="H13" s="351">
        <v>36.80015532481891</v>
      </c>
      <c r="I13" s="351">
        <v>0.7801732219954336</v>
      </c>
      <c r="J13" s="351">
        <v>1.5023420443873803</v>
      </c>
      <c r="K13" s="351">
        <v>13.814590322176707</v>
      </c>
      <c r="L13" s="351">
        <v>10.695815096010879</v>
      </c>
      <c r="M13" s="351">
        <v>4.7124643606894496</v>
      </c>
      <c r="N13" s="351">
        <v>8.700204404897999</v>
      </c>
      <c r="O13" s="352">
        <v>65.988496969399733</v>
      </c>
      <c r="P13" s="352">
        <v>61.832074161889182</v>
      </c>
      <c r="Q13" s="352">
        <v>14.551967858030588</v>
      </c>
      <c r="R13" s="352">
        <v>18.708390665541156</v>
      </c>
    </row>
    <row r="14" spans="1:21" ht="25.5">
      <c r="A14" s="350"/>
      <c r="B14" s="436" t="s">
        <v>83</v>
      </c>
      <c r="C14" s="351">
        <v>73.069023038795478</v>
      </c>
      <c r="D14" s="351">
        <v>38.440406665995795</v>
      </c>
      <c r="E14" s="351">
        <v>45.320753042916259</v>
      </c>
      <c r="F14" s="351">
        <v>12.236506735300001</v>
      </c>
      <c r="G14" s="351">
        <v>400.11337845518835</v>
      </c>
      <c r="H14" s="351">
        <v>503.94846225177366</v>
      </c>
      <c r="I14" s="351">
        <v>382.13262860307645</v>
      </c>
      <c r="J14" s="351">
        <v>309.53391450996088</v>
      </c>
      <c r="K14" s="351">
        <v>65.173253273363883</v>
      </c>
      <c r="L14" s="351">
        <v>189.18882291212336</v>
      </c>
      <c r="M14" s="351">
        <v>586.86249963155296</v>
      </c>
      <c r="N14" s="351">
        <v>718.12775722335607</v>
      </c>
      <c r="O14" s="352">
        <v>1552.6715360448934</v>
      </c>
      <c r="P14" s="352">
        <v>1771.47587029851</v>
      </c>
      <c r="Q14" s="352">
        <v>273.23016484098588</v>
      </c>
      <c r="R14" s="352">
        <v>54.425830587369653</v>
      </c>
    </row>
    <row r="15" spans="1:21">
      <c r="A15" s="350"/>
      <c r="B15" s="437" t="s">
        <v>16</v>
      </c>
      <c r="C15" s="357">
        <v>4171.9132776634042</v>
      </c>
      <c r="D15" s="357">
        <v>8085.600572527027</v>
      </c>
      <c r="E15" s="357">
        <v>5076.7933148585616</v>
      </c>
      <c r="F15" s="357">
        <v>4348.1206285060598</v>
      </c>
      <c r="G15" s="358">
        <v>17869.993590643804</v>
      </c>
      <c r="H15" s="357">
        <v>16926.343474821719</v>
      </c>
      <c r="I15" s="357">
        <v>7733.3633678760443</v>
      </c>
      <c r="J15" s="357">
        <v>7098.2087449533692</v>
      </c>
      <c r="K15" s="357">
        <v>7964.9249230036512</v>
      </c>
      <c r="L15" s="358">
        <v>15831.89119556285</v>
      </c>
      <c r="M15" s="358">
        <v>11735.705944336554</v>
      </c>
      <c r="N15" s="357">
        <v>4427.504370642614</v>
      </c>
      <c r="O15" s="359">
        <v>54552.694418382016</v>
      </c>
      <c r="P15" s="357">
        <v>56717.66898701364</v>
      </c>
      <c r="Q15" s="357">
        <v>11407.199774593497</v>
      </c>
      <c r="R15" s="357">
        <v>9242.2252059618841</v>
      </c>
    </row>
    <row r="16" spans="1:21" s="360" customFormat="1">
      <c r="U16" s="361"/>
    </row>
    <row r="17" spans="1:22" s="360" customFormat="1">
      <c r="U17" s="361"/>
    </row>
    <row r="18" spans="1:22">
      <c r="A18" s="333"/>
      <c r="B18" s="466" t="s">
        <v>52</v>
      </c>
      <c r="C18" s="466"/>
      <c r="D18" s="466"/>
      <c r="E18" s="466"/>
      <c r="F18" s="466"/>
      <c r="G18" s="466"/>
      <c r="H18" s="466"/>
      <c r="I18" s="466"/>
      <c r="J18" s="466"/>
      <c r="K18" s="466"/>
      <c r="L18" s="466"/>
      <c r="M18" s="466"/>
      <c r="N18" s="466"/>
      <c r="O18" s="466"/>
      <c r="P18" s="466"/>
      <c r="Q18" s="466"/>
      <c r="R18" s="467"/>
    </row>
    <row r="19" spans="1:22">
      <c r="A19" s="344" t="s">
        <v>4</v>
      </c>
      <c r="B19" s="345"/>
      <c r="C19" s="563" t="s">
        <v>6</v>
      </c>
      <c r="D19" s="563"/>
      <c r="E19" s="563" t="s">
        <v>7</v>
      </c>
      <c r="F19" s="563"/>
      <c r="G19" s="563" t="s">
        <v>8</v>
      </c>
      <c r="H19" s="563"/>
      <c r="I19" s="563" t="s">
        <v>9</v>
      </c>
      <c r="J19" s="563"/>
      <c r="K19" s="563" t="s">
        <v>10</v>
      </c>
      <c r="L19" s="563"/>
      <c r="M19" s="563" t="s">
        <v>11</v>
      </c>
      <c r="N19" s="563"/>
      <c r="O19" s="564" t="s">
        <v>109</v>
      </c>
      <c r="P19" s="565"/>
      <c r="Q19" s="566" t="s">
        <v>13</v>
      </c>
      <c r="R19" s="567"/>
    </row>
    <row r="20" spans="1:22">
      <c r="A20" s="346" t="s">
        <v>70</v>
      </c>
      <c r="B20" s="347"/>
      <c r="C20" s="348" t="s">
        <v>74</v>
      </c>
      <c r="D20" s="348" t="s">
        <v>75</v>
      </c>
      <c r="E20" s="348" t="s">
        <v>74</v>
      </c>
      <c r="F20" s="348" t="s">
        <v>75</v>
      </c>
      <c r="G20" s="348" t="s">
        <v>74</v>
      </c>
      <c r="H20" s="348" t="s">
        <v>75</v>
      </c>
      <c r="I20" s="348" t="s">
        <v>74</v>
      </c>
      <c r="J20" s="348" t="s">
        <v>75</v>
      </c>
      <c r="K20" s="348" t="s">
        <v>74</v>
      </c>
      <c r="L20" s="348" t="s">
        <v>75</v>
      </c>
      <c r="M20" s="348" t="s">
        <v>74</v>
      </c>
      <c r="N20" s="348" t="s">
        <v>75</v>
      </c>
      <c r="O20" s="349" t="s">
        <v>74</v>
      </c>
      <c r="P20" s="349" t="s">
        <v>75</v>
      </c>
      <c r="Q20" s="348" t="s">
        <v>74</v>
      </c>
      <c r="R20" s="348" t="s">
        <v>75</v>
      </c>
    </row>
    <row r="21" spans="1:22" ht="25.5">
      <c r="A21" s="350"/>
      <c r="B21" s="436" t="s">
        <v>76</v>
      </c>
      <c r="C21" s="351">
        <v>0</v>
      </c>
      <c r="D21" s="351">
        <v>0</v>
      </c>
      <c r="E21" s="351">
        <v>471.53688743996003</v>
      </c>
      <c r="F21" s="351">
        <v>59.793750555249993</v>
      </c>
      <c r="G21" s="351">
        <v>0</v>
      </c>
      <c r="H21" s="351">
        <v>0</v>
      </c>
      <c r="I21" s="351">
        <v>0</v>
      </c>
      <c r="J21" s="351">
        <v>0</v>
      </c>
      <c r="K21" s="351">
        <v>0</v>
      </c>
      <c r="L21" s="351">
        <v>0</v>
      </c>
      <c r="M21" s="351">
        <v>0</v>
      </c>
      <c r="N21" s="351">
        <v>0</v>
      </c>
      <c r="O21" s="352">
        <v>471.53688743996003</v>
      </c>
      <c r="P21" s="352">
        <v>59.793750555249993</v>
      </c>
      <c r="Q21" s="352">
        <v>-350.88353361828007</v>
      </c>
      <c r="R21" s="352">
        <v>60.85960326643</v>
      </c>
      <c r="T21" s="353" t="s">
        <v>142</v>
      </c>
      <c r="U21" s="354">
        <v>44351.4270755787</v>
      </c>
      <c r="V21" s="362"/>
    </row>
    <row r="22" spans="1:22" ht="38.25">
      <c r="A22" s="350"/>
      <c r="B22" s="436" t="s">
        <v>131</v>
      </c>
      <c r="C22" s="351">
        <v>2016.6780085529681</v>
      </c>
      <c r="D22" s="351">
        <v>0</v>
      </c>
      <c r="E22" s="351">
        <v>921.85607239901003</v>
      </c>
      <c r="F22" s="351">
        <v>3901.3408935871794</v>
      </c>
      <c r="G22" s="351">
        <v>2841.7919564717927</v>
      </c>
      <c r="H22" s="355">
        <v>13461.805731441382</v>
      </c>
      <c r="I22" s="351">
        <v>908.89582671288417</v>
      </c>
      <c r="J22" s="351">
        <v>1.0561442067857898</v>
      </c>
      <c r="K22" s="351">
        <v>4389.0331225523569</v>
      </c>
      <c r="L22" s="351">
        <v>0</v>
      </c>
      <c r="M22" s="356">
        <v>7574.7881153876424</v>
      </c>
      <c r="N22" s="351">
        <v>0</v>
      </c>
      <c r="O22" s="352">
        <v>18653.043102076655</v>
      </c>
      <c r="P22" s="352">
        <v>17364.202769235344</v>
      </c>
      <c r="Q22" s="352">
        <v>341.38133085047974</v>
      </c>
      <c r="R22" s="352">
        <v>1630.2216636917888</v>
      </c>
      <c r="U22" s="343" t="s">
        <v>143</v>
      </c>
    </row>
    <row r="23" spans="1:22" ht="25.5">
      <c r="A23" s="350"/>
      <c r="B23" s="436" t="s">
        <v>78</v>
      </c>
      <c r="C23" s="351">
        <v>1555.3233587201298</v>
      </c>
      <c r="D23" s="355">
        <v>6910.2303355705499</v>
      </c>
      <c r="E23" s="351">
        <v>2515.2126017734004</v>
      </c>
      <c r="F23" s="351">
        <v>25.284274782770002</v>
      </c>
      <c r="G23" s="351">
        <v>3737.5715248129541</v>
      </c>
      <c r="H23" s="351">
        <v>919.69364612464437</v>
      </c>
      <c r="I23" s="351">
        <v>2347.0842597407427</v>
      </c>
      <c r="J23" s="351">
        <v>280.47950866555294</v>
      </c>
      <c r="K23" s="351">
        <v>298.26182886164014</v>
      </c>
      <c r="L23" s="351">
        <v>1091.1582460940215</v>
      </c>
      <c r="M23" s="351">
        <v>435.92750112067228</v>
      </c>
      <c r="N23" s="351">
        <v>1.4536381429999998E-2</v>
      </c>
      <c r="O23" s="352">
        <v>10889.381075029538</v>
      </c>
      <c r="P23" s="352">
        <v>9226.8605476189678</v>
      </c>
      <c r="Q23" s="352">
        <v>1550.1319250208333</v>
      </c>
      <c r="R23" s="352">
        <v>3212.6524524314045</v>
      </c>
    </row>
    <row r="24" spans="1:22">
      <c r="A24" s="350"/>
      <c r="B24" s="436" t="s">
        <v>79</v>
      </c>
      <c r="C24" s="351">
        <v>567.56701527999996</v>
      </c>
      <c r="D24" s="351">
        <v>1255.4370962609985</v>
      </c>
      <c r="E24" s="351">
        <v>1006.4723598940701</v>
      </c>
      <c r="F24" s="351">
        <v>305.11526250584001</v>
      </c>
      <c r="G24" s="355">
        <v>10732.490501546476</v>
      </c>
      <c r="H24" s="351">
        <v>813.5110080312744</v>
      </c>
      <c r="I24" s="351">
        <v>908.96001158134516</v>
      </c>
      <c r="J24" s="351">
        <v>1072.7334597127285</v>
      </c>
      <c r="K24" s="351">
        <v>1647.5676042284683</v>
      </c>
      <c r="L24" s="351">
        <v>8611.3139524928611</v>
      </c>
      <c r="M24" s="351">
        <v>0</v>
      </c>
      <c r="N24" s="351">
        <v>3900.9650660127272</v>
      </c>
      <c r="O24" s="352">
        <v>14863.057492530359</v>
      </c>
      <c r="P24" s="352">
        <v>15959.075845016429</v>
      </c>
      <c r="Q24" s="352">
        <v>3982.4660972329712</v>
      </c>
      <c r="R24" s="352">
        <v>2886.4477447469026</v>
      </c>
    </row>
    <row r="25" spans="1:22" ht="89.25">
      <c r="A25" s="350"/>
      <c r="B25" s="436" t="s">
        <v>80</v>
      </c>
      <c r="C25" s="351">
        <v>3.4205786685401396</v>
      </c>
      <c r="D25" s="351">
        <v>0</v>
      </c>
      <c r="E25" s="351">
        <v>0</v>
      </c>
      <c r="F25" s="351">
        <v>0</v>
      </c>
      <c r="G25" s="351">
        <v>4.909321301280837</v>
      </c>
      <c r="H25" s="351">
        <v>0</v>
      </c>
      <c r="I25" s="351">
        <v>255.34796100980358</v>
      </c>
      <c r="J25" s="351">
        <v>1309.6497551768803</v>
      </c>
      <c r="K25" s="351">
        <v>54.06924158041263</v>
      </c>
      <c r="L25" s="351">
        <v>0</v>
      </c>
      <c r="M25" s="351">
        <v>1013.7785238209882</v>
      </c>
      <c r="N25" s="351">
        <v>0</v>
      </c>
      <c r="O25" s="352">
        <v>1331.5256263810254</v>
      </c>
      <c r="P25" s="352">
        <v>1309.6497551768803</v>
      </c>
      <c r="Q25" s="352">
        <v>15.563868841350935</v>
      </c>
      <c r="R25" s="352">
        <v>37.439740045496087</v>
      </c>
    </row>
    <row r="26" spans="1:22" ht="38.25">
      <c r="A26" s="350"/>
      <c r="B26" s="436" t="s">
        <v>81</v>
      </c>
      <c r="C26" s="351">
        <v>95.790777708000007</v>
      </c>
      <c r="D26" s="351">
        <v>0</v>
      </c>
      <c r="E26" s="351">
        <v>41.571237687580002</v>
      </c>
      <c r="F26" s="351">
        <v>50</v>
      </c>
      <c r="G26" s="351">
        <v>365.64999718417329</v>
      </c>
      <c r="H26" s="351">
        <v>1345.2274814346165</v>
      </c>
      <c r="I26" s="351">
        <v>3093.0940364062026</v>
      </c>
      <c r="J26" s="351">
        <v>4207.5078176455745</v>
      </c>
      <c r="K26" s="351">
        <v>1536.1343135452805</v>
      </c>
      <c r="L26" s="351">
        <v>6064.6331351470317</v>
      </c>
      <c r="M26" s="351">
        <v>2350.6294316970539</v>
      </c>
      <c r="N26" s="351">
        <v>0</v>
      </c>
      <c r="O26" s="352">
        <v>7482.8697942282906</v>
      </c>
      <c r="P26" s="352">
        <v>11667.368434227223</v>
      </c>
      <c r="Q26" s="352">
        <v>5523.2649682475185</v>
      </c>
      <c r="R26" s="352">
        <v>1338.7663282485869</v>
      </c>
    </row>
    <row r="27" spans="1:22" ht="25.5">
      <c r="A27" s="350"/>
      <c r="B27" s="436" t="s">
        <v>82</v>
      </c>
      <c r="C27" s="351">
        <v>7.6915654611250009E-2</v>
      </c>
      <c r="D27" s="351">
        <v>5.9897684959079989</v>
      </c>
      <c r="E27" s="351">
        <v>7.5837248639999993E-2</v>
      </c>
      <c r="F27" s="351">
        <v>0</v>
      </c>
      <c r="G27" s="351">
        <v>50.402604282028776</v>
      </c>
      <c r="H27" s="351">
        <v>46.196115993883652</v>
      </c>
      <c r="I27" s="351">
        <v>1.0785226606764504</v>
      </c>
      <c r="J27" s="351">
        <v>2.6934424612018733</v>
      </c>
      <c r="K27" s="351">
        <v>16.179505711191151</v>
      </c>
      <c r="L27" s="351">
        <v>15.730748943637169</v>
      </c>
      <c r="M27" s="351">
        <v>7.3423792329791997</v>
      </c>
      <c r="N27" s="351">
        <v>5.1450344148255409</v>
      </c>
      <c r="O27" s="352">
        <v>75.155764790126824</v>
      </c>
      <c r="P27" s="352">
        <v>75.755110309456242</v>
      </c>
      <c r="Q27" s="352">
        <v>19.80049647799801</v>
      </c>
      <c r="R27" s="352">
        <v>19.20115095866861</v>
      </c>
    </row>
    <row r="28" spans="1:22" ht="25.5">
      <c r="A28" s="350"/>
      <c r="B28" s="436" t="s">
        <v>83</v>
      </c>
      <c r="C28" s="351">
        <v>66.215540772734954</v>
      </c>
      <c r="D28" s="351">
        <v>29.362823958898879</v>
      </c>
      <c r="E28" s="351">
        <v>38.932105663320002</v>
      </c>
      <c r="F28" s="351">
        <v>12.12393097937</v>
      </c>
      <c r="G28" s="351">
        <v>420.23624113691307</v>
      </c>
      <c r="H28" s="351">
        <v>513.31393869437136</v>
      </c>
      <c r="I28" s="351">
        <v>370.56573298611266</v>
      </c>
      <c r="J28" s="351">
        <v>296.15989242421193</v>
      </c>
      <c r="K28" s="351">
        <v>72.411980644507508</v>
      </c>
      <c r="L28" s="351">
        <v>158.47946436381065</v>
      </c>
      <c r="M28" s="351">
        <v>586.603623430727</v>
      </c>
      <c r="N28" s="351">
        <v>733.87479435685566</v>
      </c>
      <c r="O28" s="352">
        <v>1554.9652246343151</v>
      </c>
      <c r="P28" s="352">
        <v>1743.3148447775184</v>
      </c>
      <c r="Q28" s="352">
        <v>244.84148305277211</v>
      </c>
      <c r="R28" s="352">
        <v>56.491862909568646</v>
      </c>
    </row>
    <row r="29" spans="1:22">
      <c r="A29" s="350"/>
      <c r="B29" s="437" t="s">
        <v>16</v>
      </c>
      <c r="C29" s="357">
        <v>4305.0721953569846</v>
      </c>
      <c r="D29" s="357">
        <v>8201.0200242863557</v>
      </c>
      <c r="E29" s="357">
        <v>4995.6571021059799</v>
      </c>
      <c r="F29" s="357">
        <v>4353.6581124104096</v>
      </c>
      <c r="G29" s="358">
        <v>18153.052146735619</v>
      </c>
      <c r="H29" s="357">
        <v>17099.747921720173</v>
      </c>
      <c r="I29" s="357">
        <v>7885.0263510977684</v>
      </c>
      <c r="J29" s="357">
        <v>7170.2800202929366</v>
      </c>
      <c r="K29" s="357">
        <v>8013.6575971238572</v>
      </c>
      <c r="L29" s="358">
        <v>15941.315547041362</v>
      </c>
      <c r="M29" s="358">
        <v>11969.069574690064</v>
      </c>
      <c r="N29" s="357">
        <v>4639.9994311658384</v>
      </c>
      <c r="O29" s="359">
        <v>55321.534967110274</v>
      </c>
      <c r="P29" s="357">
        <v>57406.021056917074</v>
      </c>
      <c r="Q29" s="357">
        <v>11326.566636105599</v>
      </c>
      <c r="R29" s="357">
        <v>9242.0805462988501</v>
      </c>
    </row>
    <row r="30" spans="1:22" s="360" customFormat="1">
      <c r="U30" s="361"/>
    </row>
    <row r="31" spans="1:22" s="360" customFormat="1">
      <c r="U31" s="361"/>
    </row>
    <row r="32" spans="1:22">
      <c r="A32" s="333"/>
      <c r="B32" s="466" t="s">
        <v>53</v>
      </c>
      <c r="C32" s="466"/>
      <c r="D32" s="466"/>
      <c r="E32" s="466"/>
      <c r="F32" s="466"/>
      <c r="G32" s="466"/>
      <c r="H32" s="466"/>
      <c r="I32" s="466"/>
      <c r="J32" s="466"/>
      <c r="K32" s="466"/>
      <c r="L32" s="466"/>
      <c r="M32" s="466"/>
      <c r="N32" s="466"/>
      <c r="O32" s="466"/>
      <c r="P32" s="466"/>
      <c r="Q32" s="466"/>
      <c r="R32" s="467"/>
    </row>
    <row r="33" spans="1:21">
      <c r="A33" s="344" t="s">
        <v>4</v>
      </c>
      <c r="B33" s="345"/>
      <c r="C33" s="563" t="s">
        <v>6</v>
      </c>
      <c r="D33" s="563"/>
      <c r="E33" s="563" t="s">
        <v>7</v>
      </c>
      <c r="F33" s="563"/>
      <c r="G33" s="563" t="s">
        <v>8</v>
      </c>
      <c r="H33" s="563"/>
      <c r="I33" s="563" t="s">
        <v>9</v>
      </c>
      <c r="J33" s="563"/>
      <c r="K33" s="563" t="s">
        <v>10</v>
      </c>
      <c r="L33" s="563"/>
      <c r="M33" s="563" t="s">
        <v>11</v>
      </c>
      <c r="N33" s="563"/>
      <c r="O33" s="564" t="s">
        <v>109</v>
      </c>
      <c r="P33" s="565"/>
      <c r="Q33" s="566" t="s">
        <v>13</v>
      </c>
      <c r="R33" s="567"/>
    </row>
    <row r="34" spans="1:21">
      <c r="A34" s="346" t="s">
        <v>70</v>
      </c>
      <c r="B34" s="347"/>
      <c r="C34" s="348" t="s">
        <v>74</v>
      </c>
      <c r="D34" s="348" t="s">
        <v>75</v>
      </c>
      <c r="E34" s="348" t="s">
        <v>74</v>
      </c>
      <c r="F34" s="348" t="s">
        <v>75</v>
      </c>
      <c r="G34" s="348" t="s">
        <v>74</v>
      </c>
      <c r="H34" s="348" t="s">
        <v>75</v>
      </c>
      <c r="I34" s="348" t="s">
        <v>74</v>
      </c>
      <c r="J34" s="348" t="s">
        <v>75</v>
      </c>
      <c r="K34" s="348" t="s">
        <v>74</v>
      </c>
      <c r="L34" s="348" t="s">
        <v>75</v>
      </c>
      <c r="M34" s="348" t="s">
        <v>74</v>
      </c>
      <c r="N34" s="348" t="s">
        <v>75</v>
      </c>
      <c r="O34" s="349" t="s">
        <v>74</v>
      </c>
      <c r="P34" s="349" t="s">
        <v>75</v>
      </c>
      <c r="Q34" s="348" t="s">
        <v>74</v>
      </c>
      <c r="R34" s="348" t="s">
        <v>75</v>
      </c>
    </row>
    <row r="35" spans="1:21" ht="25.5">
      <c r="A35" s="350"/>
      <c r="B35" s="436" t="s">
        <v>76</v>
      </c>
      <c r="C35" s="351">
        <v>0</v>
      </c>
      <c r="D35" s="351">
        <v>0</v>
      </c>
      <c r="E35" s="351">
        <v>475.56895595424999</v>
      </c>
      <c r="F35" s="351">
        <v>59.262756727439999</v>
      </c>
      <c r="G35" s="351">
        <v>0</v>
      </c>
      <c r="H35" s="351">
        <v>0</v>
      </c>
      <c r="I35" s="351">
        <v>0</v>
      </c>
      <c r="J35" s="351">
        <v>0</v>
      </c>
      <c r="K35" s="351">
        <v>0</v>
      </c>
      <c r="L35" s="351">
        <v>0</v>
      </c>
      <c r="M35" s="351">
        <v>0</v>
      </c>
      <c r="N35" s="351">
        <v>0</v>
      </c>
      <c r="O35" s="352">
        <v>475.56895595424999</v>
      </c>
      <c r="P35" s="352">
        <v>59.262756727439999</v>
      </c>
      <c r="Q35" s="352">
        <v>-355.91944876058005</v>
      </c>
      <c r="R35" s="352">
        <v>60.386750466229998</v>
      </c>
      <c r="T35" s="353" t="s">
        <v>142</v>
      </c>
      <c r="U35" s="354">
        <v>44351.4270755787</v>
      </c>
    </row>
    <row r="36" spans="1:21" ht="38.25">
      <c r="A36" s="350"/>
      <c r="B36" s="436" t="s">
        <v>131</v>
      </c>
      <c r="C36" s="351">
        <v>1820.5849887708148</v>
      </c>
      <c r="D36" s="351">
        <v>0</v>
      </c>
      <c r="E36" s="351">
        <v>776.49449761859</v>
      </c>
      <c r="F36" s="351">
        <v>3890.2466998165805</v>
      </c>
      <c r="G36" s="351">
        <v>3248.5751317100603</v>
      </c>
      <c r="H36" s="355">
        <v>13923.169414630891</v>
      </c>
      <c r="I36" s="351">
        <v>834.07513806463862</v>
      </c>
      <c r="J36" s="351">
        <v>0.57322897670279993</v>
      </c>
      <c r="K36" s="351">
        <v>4519.6574767646307</v>
      </c>
      <c r="L36" s="351">
        <v>0</v>
      </c>
      <c r="M36" s="356">
        <v>7760.9991314836325</v>
      </c>
      <c r="N36" s="351">
        <v>0</v>
      </c>
      <c r="O36" s="352">
        <v>18960.386364412367</v>
      </c>
      <c r="P36" s="352">
        <v>17813.989343424175</v>
      </c>
      <c r="Q36" s="352">
        <v>360.13060118310187</v>
      </c>
      <c r="R36" s="352">
        <v>1506.5276221712925</v>
      </c>
      <c r="U36" s="343" t="s">
        <v>143</v>
      </c>
    </row>
    <row r="37" spans="1:21" ht="25.5">
      <c r="A37" s="350"/>
      <c r="B37" s="436" t="s">
        <v>78</v>
      </c>
      <c r="C37" s="351">
        <v>1589.3842688197801</v>
      </c>
      <c r="D37" s="355">
        <v>6994.1314615455185</v>
      </c>
      <c r="E37" s="351">
        <v>2351.8750973425595</v>
      </c>
      <c r="F37" s="351">
        <v>26.104385245030002</v>
      </c>
      <c r="G37" s="351">
        <v>3790.3802254201296</v>
      </c>
      <c r="H37" s="351">
        <v>986.11551755209155</v>
      </c>
      <c r="I37" s="351">
        <v>2409.9224999239582</v>
      </c>
      <c r="J37" s="351">
        <v>251.44786406548386</v>
      </c>
      <c r="K37" s="351">
        <v>315.24321588030512</v>
      </c>
      <c r="L37" s="351">
        <v>1147.4670062623939</v>
      </c>
      <c r="M37" s="351">
        <v>431.57399737140884</v>
      </c>
      <c r="N37" s="351">
        <v>5.7323352175000002E-2</v>
      </c>
      <c r="O37" s="352">
        <v>10888.37930475814</v>
      </c>
      <c r="P37" s="352">
        <v>9405.3235580226938</v>
      </c>
      <c r="Q37" s="352">
        <v>1652.8044309632221</v>
      </c>
      <c r="R37" s="352">
        <v>3135.8601776986707</v>
      </c>
    </row>
    <row r="38" spans="1:21">
      <c r="A38" s="350"/>
      <c r="B38" s="436" t="s">
        <v>79</v>
      </c>
      <c r="C38" s="351">
        <v>590.22345079165007</v>
      </c>
      <c r="D38" s="351">
        <v>1272.2887191346799</v>
      </c>
      <c r="E38" s="351">
        <v>1340.8001017760898</v>
      </c>
      <c r="F38" s="351">
        <v>302.17583912145005</v>
      </c>
      <c r="G38" s="355">
        <v>11015.562553537298</v>
      </c>
      <c r="H38" s="351">
        <v>816.26591062730506</v>
      </c>
      <c r="I38" s="351">
        <v>987.80553317426097</v>
      </c>
      <c r="J38" s="351">
        <v>1125.4060232571758</v>
      </c>
      <c r="K38" s="351">
        <v>1704.5833749423039</v>
      </c>
      <c r="L38" s="351">
        <v>8803.1745380313314</v>
      </c>
      <c r="M38" s="351">
        <v>0</v>
      </c>
      <c r="N38" s="351">
        <v>4075.6016703935043</v>
      </c>
      <c r="O38" s="352">
        <v>15638.975014221603</v>
      </c>
      <c r="P38" s="352">
        <v>16394.912700565448</v>
      </c>
      <c r="Q38" s="352">
        <v>4109.5462276274802</v>
      </c>
      <c r="R38" s="352">
        <v>3353.6085412836342</v>
      </c>
    </row>
    <row r="39" spans="1:21" ht="89.25">
      <c r="A39" s="350"/>
      <c r="B39" s="436" t="s">
        <v>80</v>
      </c>
      <c r="C39" s="351">
        <v>3.1952398573828487</v>
      </c>
      <c r="D39" s="351">
        <v>0</v>
      </c>
      <c r="E39" s="351">
        <v>0</v>
      </c>
      <c r="F39" s="351">
        <v>0</v>
      </c>
      <c r="G39" s="351">
        <v>6.0372120341207625</v>
      </c>
      <c r="H39" s="351">
        <v>0</v>
      </c>
      <c r="I39" s="351">
        <v>256.5666976144866</v>
      </c>
      <c r="J39" s="351">
        <v>1321.794269791744</v>
      </c>
      <c r="K39" s="351">
        <v>56.368852460526561</v>
      </c>
      <c r="L39" s="351">
        <v>0</v>
      </c>
      <c r="M39" s="351">
        <v>1018.2239718897243</v>
      </c>
      <c r="N39" s="351">
        <v>0</v>
      </c>
      <c r="O39" s="352">
        <v>1340.3919738562411</v>
      </c>
      <c r="P39" s="352">
        <v>1321.794269791744</v>
      </c>
      <c r="Q39" s="352">
        <v>17.031074834303617</v>
      </c>
      <c r="R39" s="352">
        <v>35.628778898800874</v>
      </c>
    </row>
    <row r="40" spans="1:21" ht="38.25">
      <c r="A40" s="350"/>
      <c r="B40" s="436" t="s">
        <v>81</v>
      </c>
      <c r="C40" s="351">
        <v>95.790777708000007</v>
      </c>
      <c r="D40" s="351">
        <v>0</v>
      </c>
      <c r="E40" s="351">
        <v>44.99189692145</v>
      </c>
      <c r="F40" s="351">
        <v>50</v>
      </c>
      <c r="G40" s="351">
        <v>353.89048857091382</v>
      </c>
      <c r="H40" s="351">
        <v>1432.2640016912303</v>
      </c>
      <c r="I40" s="351">
        <v>3177.6876720893538</v>
      </c>
      <c r="J40" s="351">
        <v>4247.6368681832118</v>
      </c>
      <c r="K40" s="351">
        <v>1561.4776620395364</v>
      </c>
      <c r="L40" s="351">
        <v>5889.3429585634549</v>
      </c>
      <c r="M40" s="351">
        <v>2376.7375867575684</v>
      </c>
      <c r="N40" s="351">
        <v>0</v>
      </c>
      <c r="O40" s="352">
        <v>7610.5760840868224</v>
      </c>
      <c r="P40" s="352">
        <v>11619.243828437897</v>
      </c>
      <c r="Q40" s="352">
        <v>5389.8160808877365</v>
      </c>
      <c r="R40" s="352">
        <v>1381.148336536663</v>
      </c>
    </row>
    <row r="41" spans="1:21" ht="25.5">
      <c r="A41" s="350"/>
      <c r="B41" s="436" t="s">
        <v>82</v>
      </c>
      <c r="C41" s="351">
        <v>7.7939362783749994E-2</v>
      </c>
      <c r="D41" s="351">
        <v>5.8247155275449991</v>
      </c>
      <c r="E41" s="351">
        <v>6.6080076000000001E-4</v>
      </c>
      <c r="F41" s="351">
        <v>4.6067821949999997E-2</v>
      </c>
      <c r="G41" s="351">
        <v>45.723100929048002</v>
      </c>
      <c r="H41" s="351">
        <v>42.206783150588208</v>
      </c>
      <c r="I41" s="351">
        <v>1.0415996714242535</v>
      </c>
      <c r="J41" s="351">
        <v>3.0024695030922968</v>
      </c>
      <c r="K41" s="351">
        <v>17.030120925559547</v>
      </c>
      <c r="L41" s="351">
        <v>17.043854050673502</v>
      </c>
      <c r="M41" s="351">
        <v>8.2018872858849985</v>
      </c>
      <c r="N41" s="351">
        <v>5.1061573293399984</v>
      </c>
      <c r="O41" s="352">
        <v>72.075308975460544</v>
      </c>
      <c r="P41" s="352">
        <v>73.230047383189003</v>
      </c>
      <c r="Q41" s="352">
        <v>22.983060319901249</v>
      </c>
      <c r="R41" s="352">
        <v>21.828321912172804</v>
      </c>
    </row>
    <row r="42" spans="1:21" ht="25.5">
      <c r="A42" s="350"/>
      <c r="B42" s="436" t="s">
        <v>83</v>
      </c>
      <c r="C42" s="351">
        <v>78.098645172042126</v>
      </c>
      <c r="D42" s="351">
        <v>29.203810109708883</v>
      </c>
      <c r="E42" s="351">
        <v>38.062061545260001</v>
      </c>
      <c r="F42" s="351">
        <v>29.005216391260003</v>
      </c>
      <c r="G42" s="351">
        <v>403.94724963216487</v>
      </c>
      <c r="H42" s="351">
        <v>533.41740675379526</v>
      </c>
      <c r="I42" s="351">
        <v>357.15972765359265</v>
      </c>
      <c r="J42" s="351">
        <v>326.62865282087648</v>
      </c>
      <c r="K42" s="351">
        <v>70.433779225844617</v>
      </c>
      <c r="L42" s="351">
        <v>143.68313714600697</v>
      </c>
      <c r="M42" s="351">
        <v>645.87600289367015</v>
      </c>
      <c r="N42" s="351">
        <v>708.45234023828436</v>
      </c>
      <c r="O42" s="352">
        <v>1593.5774661225746</v>
      </c>
      <c r="P42" s="352">
        <v>1770.3905634599319</v>
      </c>
      <c r="Q42" s="352">
        <v>234.34892969179134</v>
      </c>
      <c r="R42" s="352">
        <v>57.5358323544339</v>
      </c>
    </row>
    <row r="43" spans="1:21">
      <c r="A43" s="350"/>
      <c r="B43" s="437" t="s">
        <v>16</v>
      </c>
      <c r="C43" s="357">
        <v>4177.3553104824541</v>
      </c>
      <c r="D43" s="357">
        <v>8301.4487063174511</v>
      </c>
      <c r="E43" s="357">
        <v>5027.7932719589589</v>
      </c>
      <c r="F43" s="357">
        <v>4356.8409651237098</v>
      </c>
      <c r="G43" s="358">
        <v>18864.115961833733</v>
      </c>
      <c r="H43" s="357">
        <v>17733.439034405903</v>
      </c>
      <c r="I43" s="357">
        <v>8024.2588681917141</v>
      </c>
      <c r="J43" s="357">
        <v>7276.4893765982861</v>
      </c>
      <c r="K43" s="357">
        <v>8244.7944822387053</v>
      </c>
      <c r="L43" s="358">
        <v>16000.711494053863</v>
      </c>
      <c r="M43" s="358">
        <v>12241.612577681888</v>
      </c>
      <c r="N43" s="357">
        <v>4789.2174913133031</v>
      </c>
      <c r="O43" s="359">
        <v>56579.930472387452</v>
      </c>
      <c r="P43" s="357">
        <v>58458.147067812519</v>
      </c>
      <c r="Q43" s="357">
        <v>11430.740956746959</v>
      </c>
      <c r="R43" s="357">
        <v>9552.5243613218991</v>
      </c>
    </row>
    <row r="44" spans="1:21" s="360" customFormat="1">
      <c r="U44" s="361"/>
    </row>
    <row r="45" spans="1:21" s="360" customFormat="1">
      <c r="U45" s="361"/>
    </row>
    <row r="46" spans="1:21">
      <c r="A46" s="333"/>
      <c r="B46" s="466" t="s">
        <v>54</v>
      </c>
      <c r="C46" s="466"/>
      <c r="D46" s="466"/>
      <c r="E46" s="466"/>
      <c r="F46" s="466"/>
      <c r="G46" s="466"/>
      <c r="H46" s="466"/>
      <c r="I46" s="466"/>
      <c r="J46" s="466"/>
      <c r="K46" s="466"/>
      <c r="L46" s="466"/>
      <c r="M46" s="466"/>
      <c r="N46" s="466"/>
      <c r="O46" s="466"/>
      <c r="P46" s="466"/>
      <c r="Q46" s="466"/>
      <c r="R46" s="467"/>
    </row>
    <row r="47" spans="1:21">
      <c r="A47" s="344" t="s">
        <v>4</v>
      </c>
      <c r="B47" s="345"/>
      <c r="C47" s="563" t="s">
        <v>6</v>
      </c>
      <c r="D47" s="563"/>
      <c r="E47" s="563" t="s">
        <v>7</v>
      </c>
      <c r="F47" s="563"/>
      <c r="G47" s="563" t="s">
        <v>8</v>
      </c>
      <c r="H47" s="563"/>
      <c r="I47" s="563" t="s">
        <v>9</v>
      </c>
      <c r="J47" s="563"/>
      <c r="K47" s="563" t="s">
        <v>10</v>
      </c>
      <c r="L47" s="563"/>
      <c r="M47" s="563" t="s">
        <v>11</v>
      </c>
      <c r="N47" s="563"/>
      <c r="O47" s="564" t="s">
        <v>109</v>
      </c>
      <c r="P47" s="565"/>
      <c r="Q47" s="566" t="s">
        <v>13</v>
      </c>
      <c r="R47" s="567"/>
    </row>
    <row r="48" spans="1:21">
      <c r="A48" s="346" t="s">
        <v>70</v>
      </c>
      <c r="B48" s="347"/>
      <c r="C48" s="348" t="s">
        <v>74</v>
      </c>
      <c r="D48" s="348" t="s">
        <v>75</v>
      </c>
      <c r="E48" s="348" t="s">
        <v>74</v>
      </c>
      <c r="F48" s="348" t="s">
        <v>75</v>
      </c>
      <c r="G48" s="348" t="s">
        <v>74</v>
      </c>
      <c r="H48" s="348" t="s">
        <v>75</v>
      </c>
      <c r="I48" s="348" t="s">
        <v>74</v>
      </c>
      <c r="J48" s="348" t="s">
        <v>75</v>
      </c>
      <c r="K48" s="348" t="s">
        <v>74</v>
      </c>
      <c r="L48" s="348" t="s">
        <v>75</v>
      </c>
      <c r="M48" s="348" t="s">
        <v>74</v>
      </c>
      <c r="N48" s="348" t="s">
        <v>75</v>
      </c>
      <c r="O48" s="349" t="s">
        <v>74</v>
      </c>
      <c r="P48" s="349" t="s">
        <v>75</v>
      </c>
      <c r="Q48" s="348" t="s">
        <v>74</v>
      </c>
      <c r="R48" s="348" t="s">
        <v>75</v>
      </c>
    </row>
    <row r="49" spans="1:21" ht="25.5">
      <c r="A49" s="350"/>
      <c r="B49" s="436" t="s">
        <v>76</v>
      </c>
      <c r="C49" s="363">
        <v>0</v>
      </c>
      <c r="D49" s="363">
        <v>0</v>
      </c>
      <c r="E49" s="352">
        <v>467.3453169384901</v>
      </c>
      <c r="F49" s="352">
        <v>58.943994867630003</v>
      </c>
      <c r="G49" s="363">
        <v>0</v>
      </c>
      <c r="H49" s="363">
        <v>0</v>
      </c>
      <c r="I49" s="363">
        <v>0</v>
      </c>
      <c r="J49" s="363">
        <v>0</v>
      </c>
      <c r="K49" s="363">
        <v>0</v>
      </c>
      <c r="L49" s="363">
        <v>0</v>
      </c>
      <c r="M49" s="363">
        <v>0</v>
      </c>
      <c r="N49" s="363">
        <v>0</v>
      </c>
      <c r="O49" s="352">
        <v>467.3453169384901</v>
      </c>
      <c r="P49" s="352">
        <v>58.943994867630003</v>
      </c>
      <c r="Q49" s="351">
        <v>-348.27844751489005</v>
      </c>
      <c r="R49" s="351">
        <v>60.122874555969993</v>
      </c>
      <c r="T49" s="353" t="s">
        <v>142</v>
      </c>
      <c r="U49" s="354">
        <v>44351.4270755787</v>
      </c>
    </row>
    <row r="50" spans="1:21" ht="38.25">
      <c r="A50" s="350"/>
      <c r="B50" s="436" t="s">
        <v>131</v>
      </c>
      <c r="C50" s="352">
        <v>1340.9349231757374</v>
      </c>
      <c r="D50" s="363">
        <v>0</v>
      </c>
      <c r="E50" s="352">
        <v>462.45530260014993</v>
      </c>
      <c r="F50" s="352">
        <v>3957.3550023694906</v>
      </c>
      <c r="G50" s="352">
        <v>3472.7552576852263</v>
      </c>
      <c r="H50" s="352">
        <v>14409.210950454975</v>
      </c>
      <c r="I50" s="352">
        <v>955.76479659574932</v>
      </c>
      <c r="J50" s="352">
        <v>0.75441278164932013</v>
      </c>
      <c r="K50" s="352">
        <v>4765.5498474096485</v>
      </c>
      <c r="L50" s="363">
        <v>0</v>
      </c>
      <c r="M50" s="352">
        <v>8253.9418761665402</v>
      </c>
      <c r="N50" s="363">
        <v>0</v>
      </c>
      <c r="O50" s="352">
        <v>19251.402003633051</v>
      </c>
      <c r="P50" s="352">
        <v>18367.320365606116</v>
      </c>
      <c r="Q50" s="351">
        <v>345.13275009324184</v>
      </c>
      <c r="R50" s="351">
        <v>1229.2143881201794</v>
      </c>
      <c r="U50" s="343" t="s">
        <v>143</v>
      </c>
    </row>
    <row r="51" spans="1:21" ht="25.5">
      <c r="A51" s="350"/>
      <c r="B51" s="436" t="s">
        <v>78</v>
      </c>
      <c r="C51" s="352">
        <v>1623.66679716575</v>
      </c>
      <c r="D51" s="352">
        <v>7006.7797300927805</v>
      </c>
      <c r="E51" s="352">
        <v>2213.2863018081202</v>
      </c>
      <c r="F51" s="352">
        <v>25.066763893609998</v>
      </c>
      <c r="G51" s="352">
        <v>3756.3503571622828</v>
      </c>
      <c r="H51" s="352">
        <v>1055.9267057336626</v>
      </c>
      <c r="I51" s="352">
        <v>2564.3072166696807</v>
      </c>
      <c r="J51" s="352">
        <v>243.04252695032793</v>
      </c>
      <c r="K51" s="352">
        <v>322.88921379824973</v>
      </c>
      <c r="L51" s="352">
        <v>1477.995676092451</v>
      </c>
      <c r="M51" s="352">
        <v>627.55852564603981</v>
      </c>
      <c r="N51" s="363">
        <v>3.8699801600000007E-2</v>
      </c>
      <c r="O51" s="352">
        <v>11108.058412250122</v>
      </c>
      <c r="P51" s="352">
        <v>9808.8501025644327</v>
      </c>
      <c r="Q51" s="351">
        <v>1653.1239661026639</v>
      </c>
      <c r="R51" s="351">
        <v>2952.3322757883552</v>
      </c>
    </row>
    <row r="52" spans="1:21">
      <c r="A52" s="350"/>
      <c r="B52" s="436" t="s">
        <v>79</v>
      </c>
      <c r="C52" s="352">
        <v>638.76825026337997</v>
      </c>
      <c r="D52" s="352">
        <v>1263.1173377904513</v>
      </c>
      <c r="E52" s="352">
        <v>1782.9621684573428</v>
      </c>
      <c r="F52" s="352">
        <v>305.12708327230996</v>
      </c>
      <c r="G52" s="352">
        <v>11430.319543367497</v>
      </c>
      <c r="H52" s="352">
        <v>798.06963517359304</v>
      </c>
      <c r="I52" s="352">
        <v>1027.9002338085811</v>
      </c>
      <c r="J52" s="352">
        <v>1185.1246593359028</v>
      </c>
      <c r="K52" s="352">
        <v>1681.0838469908672</v>
      </c>
      <c r="L52" s="352">
        <v>9099.0907256166302</v>
      </c>
      <c r="M52" s="352">
        <v>0</v>
      </c>
      <c r="N52" s="352">
        <v>4249.4063122224115</v>
      </c>
      <c r="O52" s="352">
        <v>16561.03404288767</v>
      </c>
      <c r="P52" s="352">
        <v>16899.935753411297</v>
      </c>
      <c r="Q52" s="351">
        <v>4095.0216489047234</v>
      </c>
      <c r="R52" s="351">
        <v>3756.1199383810927</v>
      </c>
    </row>
    <row r="53" spans="1:21" ht="89.25">
      <c r="A53" s="350"/>
      <c r="B53" s="436" t="s">
        <v>80</v>
      </c>
      <c r="C53" s="352">
        <v>5.0435265146245492</v>
      </c>
      <c r="D53" s="363">
        <v>0</v>
      </c>
      <c r="E53" s="352">
        <v>0</v>
      </c>
      <c r="F53" s="363">
        <v>0</v>
      </c>
      <c r="G53" s="352">
        <v>5.9362255877572565</v>
      </c>
      <c r="H53" s="363">
        <v>0</v>
      </c>
      <c r="I53" s="352">
        <v>279.9559375197216</v>
      </c>
      <c r="J53" s="352">
        <v>1370.637009311685</v>
      </c>
      <c r="K53" s="352">
        <v>58.934929449351806</v>
      </c>
      <c r="L53" s="363">
        <v>0</v>
      </c>
      <c r="M53" s="352">
        <v>1036.636984353745</v>
      </c>
      <c r="N53" s="363">
        <v>0</v>
      </c>
      <c r="O53" s="352">
        <v>1386.5076034252002</v>
      </c>
      <c r="P53" s="352">
        <v>1370.637009311685</v>
      </c>
      <c r="Q53" s="351">
        <v>18.594552629412554</v>
      </c>
      <c r="R53" s="351">
        <v>34.465146742927509</v>
      </c>
    </row>
    <row r="54" spans="1:21" ht="38.25">
      <c r="A54" s="350"/>
      <c r="B54" s="436" t="s">
        <v>81</v>
      </c>
      <c r="C54" s="352">
        <v>95.790777708000007</v>
      </c>
      <c r="D54" s="352">
        <v>0</v>
      </c>
      <c r="E54" s="352">
        <v>45.225355204419991</v>
      </c>
      <c r="F54" s="352">
        <v>50</v>
      </c>
      <c r="G54" s="352">
        <v>358.54322409376334</v>
      </c>
      <c r="H54" s="352">
        <v>1323.3593064409165</v>
      </c>
      <c r="I54" s="352">
        <v>3014.2431441752738</v>
      </c>
      <c r="J54" s="352">
        <v>4421.3846197891853</v>
      </c>
      <c r="K54" s="352">
        <v>1666.1917801830923</v>
      </c>
      <c r="L54" s="352">
        <v>5882.9031251352844</v>
      </c>
      <c r="M54" s="352">
        <v>2479.9099094969702</v>
      </c>
      <c r="N54" s="363">
        <v>0</v>
      </c>
      <c r="O54" s="352">
        <v>7659.90419086152</v>
      </c>
      <c r="P54" s="352">
        <v>11677.647051365386</v>
      </c>
      <c r="Q54" s="351">
        <v>5464.9735968027935</v>
      </c>
      <c r="R54" s="351">
        <v>1447.2307362989268</v>
      </c>
    </row>
    <row r="55" spans="1:21" ht="25.5">
      <c r="A55" s="350"/>
      <c r="B55" s="436" t="s">
        <v>82</v>
      </c>
      <c r="C55" s="352">
        <v>7.6268598082499986E-2</v>
      </c>
      <c r="D55" s="352">
        <v>4.931127658863999</v>
      </c>
      <c r="E55" s="352">
        <v>2.6050933989999997E-2</v>
      </c>
      <c r="F55" s="352">
        <v>8.207840499999999E-3</v>
      </c>
      <c r="G55" s="352">
        <v>41.580499313294197</v>
      </c>
      <c r="H55" s="352">
        <v>41.03321523188874</v>
      </c>
      <c r="I55" s="352">
        <v>1.20843497142249</v>
      </c>
      <c r="J55" s="352">
        <v>3.3570665151407395</v>
      </c>
      <c r="K55" s="352">
        <v>12.122043480949632</v>
      </c>
      <c r="L55" s="352">
        <v>12.218148362935258</v>
      </c>
      <c r="M55" s="352">
        <v>8.4296239957480985</v>
      </c>
      <c r="N55" s="352">
        <v>2.80298447147034</v>
      </c>
      <c r="O55" s="352">
        <v>63.442921293486918</v>
      </c>
      <c r="P55" s="352">
        <v>64.350750080799074</v>
      </c>
      <c r="Q55" s="351">
        <v>15.67690709214336</v>
      </c>
      <c r="R55" s="351">
        <v>14.769078304831197</v>
      </c>
    </row>
    <row r="56" spans="1:21" ht="25.5">
      <c r="A56" s="350"/>
      <c r="B56" s="436" t="s">
        <v>83</v>
      </c>
      <c r="C56" s="352">
        <v>79.109005011931103</v>
      </c>
      <c r="D56" s="352">
        <v>34.803211541906869</v>
      </c>
      <c r="E56" s="352">
        <v>44.306565642800003</v>
      </c>
      <c r="F56" s="352">
        <v>29.112936920470002</v>
      </c>
      <c r="G56" s="352">
        <v>429.02898063687979</v>
      </c>
      <c r="H56" s="352">
        <v>546.87424208170125</v>
      </c>
      <c r="I56" s="352">
        <v>362.7122502499721</v>
      </c>
      <c r="J56" s="352">
        <v>368.81989975784592</v>
      </c>
      <c r="K56" s="352">
        <v>71.729197805925622</v>
      </c>
      <c r="L56" s="352">
        <v>189.69410585587957</v>
      </c>
      <c r="M56" s="352">
        <v>710.6455893312517</v>
      </c>
      <c r="N56" s="352">
        <v>729.66570194713836</v>
      </c>
      <c r="O56" s="352">
        <v>1697.5315886787603</v>
      </c>
      <c r="P56" s="352">
        <v>1898.9700981049421</v>
      </c>
      <c r="Q56" s="351">
        <v>261.0527203563762</v>
      </c>
      <c r="R56" s="351">
        <v>59.614210930194339</v>
      </c>
    </row>
    <row r="57" spans="1:21">
      <c r="A57" s="350"/>
      <c r="B57" s="437" t="s">
        <v>16</v>
      </c>
      <c r="C57" s="357">
        <v>3783.3895484375057</v>
      </c>
      <c r="D57" s="357">
        <v>8309.6314070840017</v>
      </c>
      <c r="E57" s="357">
        <v>5015.6070615853123</v>
      </c>
      <c r="F57" s="357">
        <v>4425.6139891640105</v>
      </c>
      <c r="G57" s="357">
        <v>19494.514087846699</v>
      </c>
      <c r="H57" s="357">
        <v>18174.474055116734</v>
      </c>
      <c r="I57" s="357">
        <v>8206.0920139904028</v>
      </c>
      <c r="J57" s="357">
        <v>7593.1201944417371</v>
      </c>
      <c r="K57" s="357">
        <v>8578.5008591180849</v>
      </c>
      <c r="L57" s="357">
        <v>16661.901781063178</v>
      </c>
      <c r="M57" s="357">
        <v>13117.122508990295</v>
      </c>
      <c r="N57" s="357">
        <v>4981.9136984426214</v>
      </c>
      <c r="O57" s="359">
        <v>58195.226079968306</v>
      </c>
      <c r="P57" s="357">
        <v>60146.655125312282</v>
      </c>
      <c r="Q57" s="357">
        <v>11505.297694466464</v>
      </c>
      <c r="R57" s="357">
        <v>9553.8686491224762</v>
      </c>
    </row>
    <row r="58" spans="1:21" s="360" customFormat="1">
      <c r="U58" s="361"/>
    </row>
    <row r="59" spans="1:21" s="360" customFormat="1">
      <c r="U59" s="361"/>
    </row>
    <row r="60" spans="1:21">
      <c r="A60" s="333"/>
      <c r="B60" s="466" t="s">
        <v>65</v>
      </c>
      <c r="C60" s="466"/>
      <c r="D60" s="466"/>
      <c r="E60" s="466"/>
      <c r="F60" s="466"/>
      <c r="G60" s="466"/>
      <c r="H60" s="466"/>
      <c r="I60" s="466"/>
      <c r="J60" s="466"/>
      <c r="K60" s="466"/>
      <c r="L60" s="466"/>
      <c r="M60" s="466"/>
      <c r="N60" s="466"/>
      <c r="O60" s="466"/>
      <c r="P60" s="466"/>
      <c r="Q60" s="466"/>
      <c r="R60" s="467"/>
    </row>
    <row r="61" spans="1:21">
      <c r="A61" s="344" t="s">
        <v>4</v>
      </c>
      <c r="B61" s="345"/>
      <c r="C61" s="563" t="s">
        <v>6</v>
      </c>
      <c r="D61" s="563"/>
      <c r="E61" s="563" t="s">
        <v>7</v>
      </c>
      <c r="F61" s="563"/>
      <c r="G61" s="563" t="s">
        <v>8</v>
      </c>
      <c r="H61" s="563"/>
      <c r="I61" s="563" t="s">
        <v>9</v>
      </c>
      <c r="J61" s="563"/>
      <c r="K61" s="563" t="s">
        <v>10</v>
      </c>
      <c r="L61" s="563"/>
      <c r="M61" s="563" t="s">
        <v>11</v>
      </c>
      <c r="N61" s="563"/>
      <c r="O61" s="564" t="s">
        <v>109</v>
      </c>
      <c r="P61" s="565"/>
      <c r="Q61" s="566" t="s">
        <v>13</v>
      </c>
      <c r="R61" s="567"/>
    </row>
    <row r="62" spans="1:21">
      <c r="A62" s="346" t="s">
        <v>70</v>
      </c>
      <c r="B62" s="347"/>
      <c r="C62" s="348" t="s">
        <v>74</v>
      </c>
      <c r="D62" s="348" t="s">
        <v>75</v>
      </c>
      <c r="E62" s="348" t="s">
        <v>74</v>
      </c>
      <c r="F62" s="348" t="s">
        <v>75</v>
      </c>
      <c r="G62" s="348" t="s">
        <v>74</v>
      </c>
      <c r="H62" s="348" t="s">
        <v>75</v>
      </c>
      <c r="I62" s="348" t="s">
        <v>74</v>
      </c>
      <c r="J62" s="348" t="s">
        <v>75</v>
      </c>
      <c r="K62" s="348" t="s">
        <v>74</v>
      </c>
      <c r="L62" s="348" t="s">
        <v>75</v>
      </c>
      <c r="M62" s="348" t="s">
        <v>74</v>
      </c>
      <c r="N62" s="348" t="s">
        <v>75</v>
      </c>
      <c r="O62" s="349" t="s">
        <v>74</v>
      </c>
      <c r="P62" s="349" t="s">
        <v>75</v>
      </c>
      <c r="Q62" s="348" t="s">
        <v>74</v>
      </c>
      <c r="R62" s="348" t="s">
        <v>75</v>
      </c>
    </row>
    <row r="63" spans="1:21" ht="45" customHeight="1">
      <c r="A63" s="559" t="s">
        <v>76</v>
      </c>
      <c r="B63" s="560"/>
      <c r="C63" s="363">
        <v>0</v>
      </c>
      <c r="D63" s="363">
        <v>0</v>
      </c>
      <c r="E63" s="352">
        <v>466.38050655795001</v>
      </c>
      <c r="F63" s="352">
        <v>58.119426537159995</v>
      </c>
      <c r="G63" s="363">
        <v>0</v>
      </c>
      <c r="H63" s="363">
        <v>0</v>
      </c>
      <c r="I63" s="363">
        <v>0</v>
      </c>
      <c r="J63" s="363">
        <v>0</v>
      </c>
      <c r="K63" s="363">
        <v>0</v>
      </c>
      <c r="L63" s="363">
        <v>0</v>
      </c>
      <c r="M63" s="363">
        <v>0</v>
      </c>
      <c r="N63" s="363">
        <v>0</v>
      </c>
      <c r="O63" s="352">
        <v>466.38050655795001</v>
      </c>
      <c r="P63" s="352">
        <v>58.119426537159995</v>
      </c>
      <c r="Q63" s="351">
        <v>-348.92668037428996</v>
      </c>
      <c r="R63" s="351">
        <v>59.334399646499996</v>
      </c>
      <c r="T63" s="353" t="s">
        <v>142</v>
      </c>
      <c r="U63" s="354">
        <v>44351.4270755787</v>
      </c>
    </row>
    <row r="64" spans="1:21" ht="45" customHeight="1">
      <c r="A64" s="559" t="s">
        <v>131</v>
      </c>
      <c r="B64" s="560"/>
      <c r="C64" s="352">
        <v>2108.4204521915303</v>
      </c>
      <c r="D64" s="363">
        <v>0</v>
      </c>
      <c r="E64" s="352">
        <v>348.03947690849003</v>
      </c>
      <c r="F64" s="352">
        <v>4294.6848837093312</v>
      </c>
      <c r="G64" s="352">
        <v>3342.5672902063084</v>
      </c>
      <c r="H64" s="352">
        <v>14754.889924211482</v>
      </c>
      <c r="I64" s="352">
        <v>807.56533681108624</v>
      </c>
      <c r="J64" s="352">
        <v>1.4280134540866003</v>
      </c>
      <c r="K64" s="352">
        <v>4991.5544624979448</v>
      </c>
      <c r="L64" s="363">
        <v>0</v>
      </c>
      <c r="M64" s="352">
        <v>8332.8392319974482</v>
      </c>
      <c r="N64" s="363">
        <v>0</v>
      </c>
      <c r="O64" s="352">
        <v>19930.986250612808</v>
      </c>
      <c r="P64" s="352">
        <v>19051.002821374899</v>
      </c>
      <c r="Q64" s="351">
        <v>296.87022722168081</v>
      </c>
      <c r="R64" s="351">
        <v>1176.8536564595888</v>
      </c>
      <c r="U64" s="343" t="s">
        <v>143</v>
      </c>
    </row>
    <row r="65" spans="1:21" ht="30" customHeight="1">
      <c r="A65" s="559" t="s">
        <v>78</v>
      </c>
      <c r="B65" s="560"/>
      <c r="C65" s="352">
        <v>1659.2418932401215</v>
      </c>
      <c r="D65" s="352">
        <v>7280.9748375263625</v>
      </c>
      <c r="E65" s="352">
        <v>2788.7541996905002</v>
      </c>
      <c r="F65" s="352">
        <v>25.608945818039999</v>
      </c>
      <c r="G65" s="352">
        <v>3898.7897195468659</v>
      </c>
      <c r="H65" s="352">
        <v>1039.6715299621449</v>
      </c>
      <c r="I65" s="352">
        <v>2613.4482041894639</v>
      </c>
      <c r="J65" s="352">
        <v>252.43422917274734</v>
      </c>
      <c r="K65" s="352">
        <v>380.09660821581735</v>
      </c>
      <c r="L65" s="352">
        <v>1499.9713050833248</v>
      </c>
      <c r="M65" s="352">
        <v>575.12347088520164</v>
      </c>
      <c r="N65" s="363">
        <v>8.4197680308770159E-2</v>
      </c>
      <c r="O65" s="352">
        <v>11915.454095767971</v>
      </c>
      <c r="P65" s="352">
        <v>10098.745045242931</v>
      </c>
      <c r="Q65" s="351">
        <v>1638.6350144248333</v>
      </c>
      <c r="R65" s="351">
        <v>3455.3440649498752</v>
      </c>
    </row>
    <row r="66" spans="1:21">
      <c r="A66" s="559" t="s">
        <v>79</v>
      </c>
      <c r="B66" s="560"/>
      <c r="C66" s="352">
        <v>671.15838881187562</v>
      </c>
      <c r="D66" s="352">
        <v>1646.0500078627872</v>
      </c>
      <c r="E66" s="352">
        <v>1678.2045451878002</v>
      </c>
      <c r="F66" s="352">
        <v>304.99999993400002</v>
      </c>
      <c r="G66" s="352">
        <v>11461.808449206857</v>
      </c>
      <c r="H66" s="352">
        <v>594.5421054923188</v>
      </c>
      <c r="I66" s="352">
        <v>1047.4725754756378</v>
      </c>
      <c r="J66" s="352">
        <v>1167.8084716815483</v>
      </c>
      <c r="K66" s="352">
        <v>1714.9848720872719</v>
      </c>
      <c r="L66" s="352">
        <v>9194.0055170673695</v>
      </c>
      <c r="M66" s="352">
        <v>0</v>
      </c>
      <c r="N66" s="352">
        <v>4298.8068062240727</v>
      </c>
      <c r="O66" s="352">
        <v>16573.628830769441</v>
      </c>
      <c r="P66" s="352">
        <v>17206.212908262096</v>
      </c>
      <c r="Q66" s="351">
        <v>4111.1917625002088</v>
      </c>
      <c r="R66" s="351">
        <v>3478.6076850075542</v>
      </c>
    </row>
    <row r="67" spans="1:21" ht="62.1" customHeight="1">
      <c r="A67" s="559" t="s">
        <v>80</v>
      </c>
      <c r="B67" s="560"/>
      <c r="C67" s="352">
        <v>3.4653103381777446</v>
      </c>
      <c r="D67" s="363">
        <v>0</v>
      </c>
      <c r="E67" s="352">
        <v>0</v>
      </c>
      <c r="F67" s="363">
        <v>0</v>
      </c>
      <c r="G67" s="352">
        <v>5.8707470924744802</v>
      </c>
      <c r="H67" s="363">
        <v>0</v>
      </c>
      <c r="I67" s="352">
        <v>278.25890602803781</v>
      </c>
      <c r="J67" s="352">
        <v>1346.4302803957146</v>
      </c>
      <c r="K67" s="352">
        <v>59.788248139979473</v>
      </c>
      <c r="L67" s="363">
        <v>0</v>
      </c>
      <c r="M67" s="352">
        <v>1015.7846071757239</v>
      </c>
      <c r="N67" s="363">
        <v>0</v>
      </c>
      <c r="O67" s="352">
        <v>1363.1678187743933</v>
      </c>
      <c r="P67" s="352">
        <v>1346.4302803957146</v>
      </c>
      <c r="Q67" s="351">
        <v>18.259389641817645</v>
      </c>
      <c r="R67" s="351">
        <v>34.996928020496462</v>
      </c>
    </row>
    <row r="68" spans="1:21" ht="41.1" customHeight="1">
      <c r="A68" s="559" t="s">
        <v>81</v>
      </c>
      <c r="B68" s="560"/>
      <c r="C68" s="352">
        <v>95.790777708000007</v>
      </c>
      <c r="D68" s="352">
        <v>0</v>
      </c>
      <c r="E68" s="352">
        <v>44.158478560559992</v>
      </c>
      <c r="F68" s="352">
        <v>50</v>
      </c>
      <c r="G68" s="352">
        <v>317.47109404584285</v>
      </c>
      <c r="H68" s="352">
        <v>1075.6079852452795</v>
      </c>
      <c r="I68" s="352">
        <v>2739.9029132312698</v>
      </c>
      <c r="J68" s="352">
        <v>4515.8287948659008</v>
      </c>
      <c r="K68" s="352">
        <v>1533.177611809647</v>
      </c>
      <c r="L68" s="352">
        <v>4821.6961201920421</v>
      </c>
      <c r="M68" s="352">
        <v>2730.2145841676088</v>
      </c>
      <c r="N68" s="363">
        <v>0</v>
      </c>
      <c r="O68" s="352">
        <v>7460.7154595229276</v>
      </c>
      <c r="P68" s="352">
        <v>10463.132900303222</v>
      </c>
      <c r="Q68" s="351">
        <v>4306.9550511087264</v>
      </c>
      <c r="R68" s="351">
        <v>1304.5376103284325</v>
      </c>
    </row>
    <row r="69" spans="1:21" ht="30" customHeight="1">
      <c r="A69" s="559" t="s">
        <v>82</v>
      </c>
      <c r="B69" s="560"/>
      <c r="C69" s="352">
        <v>8.6072417375000002E-2</v>
      </c>
      <c r="D69" s="352">
        <v>5.2063831985100002</v>
      </c>
      <c r="E69" s="352">
        <v>6.6822070720000001E-2</v>
      </c>
      <c r="F69" s="352">
        <v>9.224453589999999E-3</v>
      </c>
      <c r="G69" s="352">
        <v>49.521454588101399</v>
      </c>
      <c r="H69" s="352">
        <v>51.769520899736598</v>
      </c>
      <c r="I69" s="352">
        <v>1.0288197217963961</v>
      </c>
      <c r="J69" s="352">
        <v>3.7121859499950247</v>
      </c>
      <c r="K69" s="352">
        <v>33.684861287400807</v>
      </c>
      <c r="L69" s="352">
        <v>36.575121555031004</v>
      </c>
      <c r="M69" s="352">
        <v>11.632582348851725</v>
      </c>
      <c r="N69" s="352">
        <v>4.5926250398933997</v>
      </c>
      <c r="O69" s="352">
        <v>96.020612434245336</v>
      </c>
      <c r="P69" s="352">
        <v>101.86506109675604</v>
      </c>
      <c r="Q69" s="351">
        <v>48.660262356227705</v>
      </c>
      <c r="R69" s="351">
        <v>42.815813693716997</v>
      </c>
    </row>
    <row r="70" spans="1:21" ht="15.95" customHeight="1">
      <c r="A70" s="559" t="s">
        <v>83</v>
      </c>
      <c r="B70" s="560"/>
      <c r="C70" s="352">
        <v>59.765378784223294</v>
      </c>
      <c r="D70" s="352">
        <v>37.053597132227004</v>
      </c>
      <c r="E70" s="352">
        <v>48.514651529845395</v>
      </c>
      <c r="F70" s="352">
        <v>11.477245164349998</v>
      </c>
      <c r="G70" s="352">
        <v>478.5936724948665</v>
      </c>
      <c r="H70" s="352">
        <v>503.94010932387681</v>
      </c>
      <c r="I70" s="352">
        <v>386.03838141587397</v>
      </c>
      <c r="J70" s="352">
        <v>375.74396185905454</v>
      </c>
      <c r="K70" s="352">
        <v>73.339688542974002</v>
      </c>
      <c r="L70" s="352">
        <v>125.41627696137749</v>
      </c>
      <c r="M70" s="352">
        <v>672.20411256208422</v>
      </c>
      <c r="N70" s="352">
        <v>799.48298226779275</v>
      </c>
      <c r="O70" s="352">
        <v>1718.4558853298674</v>
      </c>
      <c r="P70" s="352">
        <v>1853.1141727086786</v>
      </c>
      <c r="Q70" s="351">
        <v>197.22037434401889</v>
      </c>
      <c r="R70" s="351">
        <v>62.562086965207619</v>
      </c>
    </row>
    <row r="71" spans="1:21">
      <c r="A71" s="561" t="s">
        <v>16</v>
      </c>
      <c r="B71" s="562"/>
      <c r="C71" s="357">
        <v>4597.9282734913022</v>
      </c>
      <c r="D71" s="357">
        <v>8969.2848257198875</v>
      </c>
      <c r="E71" s="357">
        <v>5374.1186805058642</v>
      </c>
      <c r="F71" s="357">
        <v>4744.8997256164712</v>
      </c>
      <c r="G71" s="357">
        <v>19554.622427181315</v>
      </c>
      <c r="H71" s="357">
        <v>18020.421175134838</v>
      </c>
      <c r="I71" s="357">
        <v>7873.7151368731647</v>
      </c>
      <c r="J71" s="357">
        <v>7663.3859373790474</v>
      </c>
      <c r="K71" s="357">
        <v>8786.6263525810355</v>
      </c>
      <c r="L71" s="357">
        <v>15677.664340859146</v>
      </c>
      <c r="M71" s="357">
        <v>13337.798589136919</v>
      </c>
      <c r="N71" s="357">
        <v>5102.9666112120676</v>
      </c>
      <c r="O71" s="359">
        <v>59524.809459769604</v>
      </c>
      <c r="P71" s="357">
        <v>60178.622615921464</v>
      </c>
      <c r="Q71" s="357">
        <v>10268.865401223224</v>
      </c>
      <c r="R71" s="357">
        <v>9615.0522450713706</v>
      </c>
    </row>
    <row r="72" spans="1:21" s="360" customFormat="1">
      <c r="U72" s="361"/>
    </row>
    <row r="73" spans="1:21" s="360" customFormat="1">
      <c r="U73" s="361"/>
    </row>
    <row r="74" spans="1:21">
      <c r="A74" s="333"/>
      <c r="B74" s="466" t="s">
        <v>56</v>
      </c>
      <c r="C74" s="466"/>
      <c r="D74" s="466"/>
      <c r="E74" s="466"/>
      <c r="F74" s="466"/>
      <c r="G74" s="466"/>
      <c r="H74" s="466"/>
      <c r="I74" s="466"/>
      <c r="J74" s="466"/>
      <c r="K74" s="466"/>
      <c r="L74" s="466"/>
      <c r="M74" s="466"/>
      <c r="N74" s="466"/>
      <c r="O74" s="466"/>
      <c r="P74" s="466"/>
      <c r="Q74" s="466"/>
      <c r="R74" s="467"/>
    </row>
    <row r="75" spans="1:21" ht="21" customHeight="1">
      <c r="A75" s="344" t="s">
        <v>4</v>
      </c>
      <c r="B75" s="345"/>
      <c r="C75" s="563" t="s">
        <v>6</v>
      </c>
      <c r="D75" s="563"/>
      <c r="E75" s="563" t="s">
        <v>7</v>
      </c>
      <c r="F75" s="563"/>
      <c r="G75" s="563" t="s">
        <v>8</v>
      </c>
      <c r="H75" s="563"/>
      <c r="I75" s="563" t="s">
        <v>9</v>
      </c>
      <c r="J75" s="563"/>
      <c r="K75" s="563" t="s">
        <v>10</v>
      </c>
      <c r="L75" s="563"/>
      <c r="M75" s="563" t="s">
        <v>11</v>
      </c>
      <c r="N75" s="563"/>
      <c r="O75" s="564" t="s">
        <v>109</v>
      </c>
      <c r="P75" s="565"/>
      <c r="Q75" s="566" t="s">
        <v>13</v>
      </c>
      <c r="R75" s="567"/>
    </row>
    <row r="76" spans="1:21" s="343" customFormat="1" ht="21" customHeight="1">
      <c r="A76" s="364" t="s">
        <v>70</v>
      </c>
      <c r="B76" s="347"/>
      <c r="C76" s="348" t="s">
        <v>74</v>
      </c>
      <c r="D76" s="348" t="s">
        <v>75</v>
      </c>
      <c r="E76" s="348" t="s">
        <v>74</v>
      </c>
      <c r="F76" s="348" t="s">
        <v>75</v>
      </c>
      <c r="G76" s="348" t="s">
        <v>74</v>
      </c>
      <c r="H76" s="348" t="s">
        <v>75</v>
      </c>
      <c r="I76" s="348" t="s">
        <v>74</v>
      </c>
      <c r="J76" s="348" t="s">
        <v>75</v>
      </c>
      <c r="K76" s="348" t="s">
        <v>74</v>
      </c>
      <c r="L76" s="348" t="s">
        <v>75</v>
      </c>
      <c r="M76" s="348" t="s">
        <v>74</v>
      </c>
      <c r="N76" s="348" t="s">
        <v>75</v>
      </c>
      <c r="O76" s="349" t="s">
        <v>74</v>
      </c>
      <c r="P76" s="349" t="s">
        <v>75</v>
      </c>
      <c r="Q76" s="348" t="s">
        <v>74</v>
      </c>
      <c r="R76" s="348" t="s">
        <v>75</v>
      </c>
    </row>
    <row r="77" spans="1:21" ht="36.950000000000003" customHeight="1">
      <c r="A77" s="559" t="s">
        <v>76</v>
      </c>
      <c r="B77" s="560"/>
      <c r="C77" s="363">
        <v>0</v>
      </c>
      <c r="D77" s="363">
        <v>0</v>
      </c>
      <c r="E77" s="352">
        <v>457.74539798915004</v>
      </c>
      <c r="F77" s="352">
        <v>57.40368790886</v>
      </c>
      <c r="G77" s="363">
        <v>0</v>
      </c>
      <c r="H77" s="363">
        <v>0</v>
      </c>
      <c r="I77" s="363">
        <v>0</v>
      </c>
      <c r="J77" s="363">
        <v>0</v>
      </c>
      <c r="K77" s="363">
        <v>0</v>
      </c>
      <c r="L77" s="363">
        <v>0</v>
      </c>
      <c r="M77" s="363">
        <v>0</v>
      </c>
      <c r="N77" s="363">
        <v>0</v>
      </c>
      <c r="O77" s="352">
        <v>457.74539798915004</v>
      </c>
      <c r="P77" s="352">
        <v>57.40368790886</v>
      </c>
      <c r="Q77" s="351">
        <v>-341.71611731264005</v>
      </c>
      <c r="R77" s="351">
        <v>58.625592767649998</v>
      </c>
      <c r="T77" s="353" t="s">
        <v>142</v>
      </c>
      <c r="U77" s="354">
        <v>44351.4270755787</v>
      </c>
    </row>
    <row r="78" spans="1:21" ht="36.950000000000003" customHeight="1">
      <c r="A78" s="559" t="s">
        <v>131</v>
      </c>
      <c r="B78" s="560"/>
      <c r="C78" s="352">
        <v>2183.0187420588559</v>
      </c>
      <c r="D78" s="363">
        <v>0</v>
      </c>
      <c r="E78" s="352">
        <v>353.00497681596005</v>
      </c>
      <c r="F78" s="352">
        <v>5276.8278186752887</v>
      </c>
      <c r="G78" s="352">
        <v>4180.4210614736758</v>
      </c>
      <c r="H78" s="352">
        <v>15178.935265874781</v>
      </c>
      <c r="I78" s="352">
        <v>716.83904602332962</v>
      </c>
      <c r="J78" s="352">
        <v>0.73879641023669829</v>
      </c>
      <c r="K78" s="352">
        <v>5116.4939147815949</v>
      </c>
      <c r="L78" s="363">
        <v>0</v>
      </c>
      <c r="M78" s="352">
        <v>8759.4175521105717</v>
      </c>
      <c r="N78" s="363">
        <v>0</v>
      </c>
      <c r="O78" s="352">
        <v>21309.195293263987</v>
      </c>
      <c r="P78" s="352">
        <v>20456.501880960306</v>
      </c>
      <c r="Q78" s="351">
        <v>279.61135266737483</v>
      </c>
      <c r="R78" s="351">
        <v>1132.3047649710531</v>
      </c>
      <c r="U78" s="343" t="s">
        <v>143</v>
      </c>
    </row>
    <row r="79" spans="1:21" ht="36.950000000000003" customHeight="1">
      <c r="A79" s="559" t="s">
        <v>78</v>
      </c>
      <c r="B79" s="560"/>
      <c r="C79" s="352">
        <v>1756.7915117076548</v>
      </c>
      <c r="D79" s="352">
        <v>8099.3532932167072</v>
      </c>
      <c r="E79" s="352">
        <v>3845.3232470637504</v>
      </c>
      <c r="F79" s="352">
        <v>24.558636218370008</v>
      </c>
      <c r="G79" s="352">
        <v>3817.5717978493453</v>
      </c>
      <c r="H79" s="352">
        <v>1027.0247281293089</v>
      </c>
      <c r="I79" s="352">
        <v>2735.99131027978</v>
      </c>
      <c r="J79" s="352">
        <v>262.55356273798083</v>
      </c>
      <c r="K79" s="352">
        <v>403.625948802023</v>
      </c>
      <c r="L79" s="352">
        <v>1541.5951317203958</v>
      </c>
      <c r="M79" s="352">
        <v>563.61980582665853</v>
      </c>
      <c r="N79" s="363">
        <v>8.972140796422047E-2</v>
      </c>
      <c r="O79" s="352">
        <v>13122.923621529211</v>
      </c>
      <c r="P79" s="352">
        <v>10955.17507343073</v>
      </c>
      <c r="Q79" s="351">
        <v>1705.6373868116416</v>
      </c>
      <c r="R79" s="351">
        <v>3873.3859349101263</v>
      </c>
    </row>
    <row r="80" spans="1:21" ht="36.950000000000003" customHeight="1">
      <c r="A80" s="559" t="s">
        <v>79</v>
      </c>
      <c r="B80" s="560"/>
      <c r="C80" s="352">
        <v>682.91584993926438</v>
      </c>
      <c r="D80" s="352">
        <v>1777.2666579327365</v>
      </c>
      <c r="E80" s="352">
        <v>1476.8650403678901</v>
      </c>
      <c r="F80" s="352">
        <v>199.99999989100002</v>
      </c>
      <c r="G80" s="352">
        <v>11209.346622835252</v>
      </c>
      <c r="H80" s="352">
        <v>400.91614559762343</v>
      </c>
      <c r="I80" s="352">
        <v>1061.1753778606637</v>
      </c>
      <c r="J80" s="352">
        <v>1156.6118718366151</v>
      </c>
      <c r="K80" s="352">
        <v>1702.5135005498046</v>
      </c>
      <c r="L80" s="352">
        <v>9224.5413619189603</v>
      </c>
      <c r="M80" s="352">
        <v>0</v>
      </c>
      <c r="N80" s="352">
        <v>4273.9398930196558</v>
      </c>
      <c r="O80" s="352">
        <v>16132.816391552875</v>
      </c>
      <c r="P80" s="352">
        <v>17033.275930196593</v>
      </c>
      <c r="Q80" s="351">
        <v>4202.8965933694953</v>
      </c>
      <c r="R80" s="351">
        <v>3302.4370547257795</v>
      </c>
    </row>
    <row r="81" spans="1:21" ht="59.1" customHeight="1">
      <c r="A81" s="559" t="s">
        <v>80</v>
      </c>
      <c r="B81" s="560"/>
      <c r="C81" s="352">
        <v>3.0680556325152009</v>
      </c>
      <c r="D81" s="363">
        <v>0</v>
      </c>
      <c r="E81" s="352">
        <v>0</v>
      </c>
      <c r="F81" s="363">
        <v>0</v>
      </c>
      <c r="G81" s="352">
        <v>6.0597706448264947</v>
      </c>
      <c r="H81" s="363">
        <v>0</v>
      </c>
      <c r="I81" s="352">
        <v>286.81890010075853</v>
      </c>
      <c r="J81" s="352">
        <v>1362.3371487363793</v>
      </c>
      <c r="K81" s="352">
        <v>61.253774678122774</v>
      </c>
      <c r="L81" s="363">
        <v>0</v>
      </c>
      <c r="M81" s="352">
        <v>1030.8968482927464</v>
      </c>
      <c r="N81" s="363">
        <v>0</v>
      </c>
      <c r="O81" s="352">
        <v>1388.0973493489694</v>
      </c>
      <c r="P81" s="352">
        <v>1362.3371487363793</v>
      </c>
      <c r="Q81" s="351">
        <v>18.476566719734688</v>
      </c>
      <c r="R81" s="351">
        <v>44.236767332324597</v>
      </c>
    </row>
    <row r="82" spans="1:21" ht="36.950000000000003" customHeight="1">
      <c r="A82" s="559" t="s">
        <v>81</v>
      </c>
      <c r="B82" s="560"/>
      <c r="C82" s="352">
        <v>95.790777708000007</v>
      </c>
      <c r="D82" s="352">
        <v>0</v>
      </c>
      <c r="E82" s="352">
        <v>45.32475265075999</v>
      </c>
      <c r="F82" s="352">
        <v>50</v>
      </c>
      <c r="G82" s="352">
        <v>315.73239227704806</v>
      </c>
      <c r="H82" s="352">
        <v>1081.5766957777801</v>
      </c>
      <c r="I82" s="352">
        <v>2833.5454919332119</v>
      </c>
      <c r="J82" s="352">
        <v>4591.9714107075843</v>
      </c>
      <c r="K82" s="352">
        <v>1612.8591788009269</v>
      </c>
      <c r="L82" s="352">
        <v>5285.4338981819692</v>
      </c>
      <c r="M82" s="352">
        <v>2802.9350159547025</v>
      </c>
      <c r="N82" s="363">
        <v>0</v>
      </c>
      <c r="O82" s="352">
        <v>7706.1876093246501</v>
      </c>
      <c r="P82" s="352">
        <v>11008.982004667334</v>
      </c>
      <c r="Q82" s="351">
        <v>4683.7851057364733</v>
      </c>
      <c r="R82" s="351">
        <v>1380.9907103937899</v>
      </c>
    </row>
    <row r="83" spans="1:21" ht="36.950000000000003" customHeight="1">
      <c r="A83" s="559" t="s">
        <v>82</v>
      </c>
      <c r="B83" s="560"/>
      <c r="C83" s="352">
        <v>8.4394361187500003E-2</v>
      </c>
      <c r="D83" s="352">
        <v>3.6583941500999999</v>
      </c>
      <c r="E83" s="352">
        <v>1.2829853339999999E-2</v>
      </c>
      <c r="F83" s="352">
        <v>0.39637494106999999</v>
      </c>
      <c r="G83" s="352">
        <v>53.305377237676907</v>
      </c>
      <c r="H83" s="352">
        <v>51.270172418545506</v>
      </c>
      <c r="I83" s="352">
        <v>1.691353805074381</v>
      </c>
      <c r="J83" s="352">
        <v>5.1835754103438472</v>
      </c>
      <c r="K83" s="352">
        <v>22.182037480639202</v>
      </c>
      <c r="L83" s="352">
        <v>25.266696447670189</v>
      </c>
      <c r="M83" s="352">
        <v>4.6165614550067007</v>
      </c>
      <c r="N83" s="352">
        <v>1.9419987975380999</v>
      </c>
      <c r="O83" s="352">
        <v>81.892554192924692</v>
      </c>
      <c r="P83" s="352">
        <v>87.717212165267654</v>
      </c>
      <c r="Q83" s="351">
        <v>36.655011390841658</v>
      </c>
      <c r="R83" s="351">
        <v>30.830353418498706</v>
      </c>
    </row>
    <row r="84" spans="1:21" ht="36.950000000000003" customHeight="1">
      <c r="A84" s="559" t="s">
        <v>83</v>
      </c>
      <c r="B84" s="560"/>
      <c r="C84" s="352">
        <v>54.23100409048169</v>
      </c>
      <c r="D84" s="352">
        <v>35.532815960809998</v>
      </c>
      <c r="E84" s="352">
        <v>47.088087089827589</v>
      </c>
      <c r="F84" s="352">
        <v>12.837730868860001</v>
      </c>
      <c r="G84" s="352">
        <v>449.9740953748103</v>
      </c>
      <c r="H84" s="352">
        <v>516.62373727403929</v>
      </c>
      <c r="I84" s="352">
        <v>377.53295521802204</v>
      </c>
      <c r="J84" s="352">
        <v>383.02759503095126</v>
      </c>
      <c r="K84" s="352">
        <v>75.614610677733495</v>
      </c>
      <c r="L84" s="352">
        <v>111.38694127017114</v>
      </c>
      <c r="M84" s="352">
        <v>710.3411627725352</v>
      </c>
      <c r="N84" s="352">
        <v>764.46087141912301</v>
      </c>
      <c r="O84" s="352">
        <v>1714.7819152234101</v>
      </c>
      <c r="P84" s="352">
        <v>1823.8696918239548</v>
      </c>
      <c r="Q84" s="351">
        <v>177.15616936175311</v>
      </c>
      <c r="R84" s="351">
        <v>68.068392761208699</v>
      </c>
    </row>
    <row r="85" spans="1:21" ht="36.950000000000003" customHeight="1">
      <c r="A85" s="561" t="s">
        <v>16</v>
      </c>
      <c r="B85" s="562"/>
      <c r="C85" s="357">
        <v>4775.9003354979586</v>
      </c>
      <c r="D85" s="357">
        <v>9915.8111612603534</v>
      </c>
      <c r="E85" s="357">
        <v>6225.3643318306786</v>
      </c>
      <c r="F85" s="357">
        <v>5622.0242485034496</v>
      </c>
      <c r="G85" s="357">
        <v>20032.411117692634</v>
      </c>
      <c r="H85" s="357">
        <v>18256.346745072082</v>
      </c>
      <c r="I85" s="357">
        <v>8013.5944352208408</v>
      </c>
      <c r="J85" s="357">
        <v>7762.4239608700909</v>
      </c>
      <c r="K85" s="357">
        <v>8994.5429657708446</v>
      </c>
      <c r="L85" s="357">
        <v>16188.224029539164</v>
      </c>
      <c r="M85" s="357">
        <v>13871.826946412222</v>
      </c>
      <c r="N85" s="357">
        <v>5040.4324846442805</v>
      </c>
      <c r="O85" s="359">
        <v>61913.640132425178</v>
      </c>
      <c r="P85" s="357">
        <v>62785.262629889425</v>
      </c>
      <c r="Q85" s="357">
        <v>10762.502068744674</v>
      </c>
      <c r="R85" s="357">
        <v>9890.8795712804313</v>
      </c>
    </row>
    <row r="86" spans="1:21" s="360" customFormat="1">
      <c r="U86" s="361"/>
    </row>
    <row r="87" spans="1:21" s="360" customFormat="1">
      <c r="U87" s="361"/>
    </row>
    <row r="88" spans="1:21">
      <c r="A88" s="333"/>
      <c r="B88" s="466" t="s">
        <v>57</v>
      </c>
      <c r="C88" s="466"/>
      <c r="D88" s="466"/>
      <c r="E88" s="466"/>
      <c r="F88" s="466"/>
      <c r="G88" s="466"/>
      <c r="H88" s="466"/>
      <c r="I88" s="466"/>
      <c r="J88" s="466"/>
      <c r="K88" s="466"/>
      <c r="L88" s="466"/>
      <c r="M88" s="466"/>
      <c r="N88" s="466"/>
      <c r="O88" s="466"/>
      <c r="P88" s="466"/>
      <c r="Q88" s="466"/>
      <c r="R88" s="467"/>
    </row>
    <row r="89" spans="1:21" ht="21" customHeight="1">
      <c r="A89" s="344" t="s">
        <v>4</v>
      </c>
      <c r="B89" s="345"/>
      <c r="C89" s="563" t="s">
        <v>6</v>
      </c>
      <c r="D89" s="563"/>
      <c r="E89" s="563" t="s">
        <v>7</v>
      </c>
      <c r="F89" s="563"/>
      <c r="G89" s="563" t="s">
        <v>8</v>
      </c>
      <c r="H89" s="563"/>
      <c r="I89" s="563" t="s">
        <v>9</v>
      </c>
      <c r="J89" s="563"/>
      <c r="K89" s="563" t="s">
        <v>10</v>
      </c>
      <c r="L89" s="563"/>
      <c r="M89" s="563" t="s">
        <v>11</v>
      </c>
      <c r="N89" s="563"/>
      <c r="O89" s="564" t="s">
        <v>109</v>
      </c>
      <c r="P89" s="565"/>
      <c r="Q89" s="566" t="s">
        <v>13</v>
      </c>
      <c r="R89" s="567"/>
    </row>
    <row r="90" spans="1:21" s="343" customFormat="1" ht="21" customHeight="1">
      <c r="A90" s="364" t="s">
        <v>70</v>
      </c>
      <c r="B90" s="347"/>
      <c r="C90" s="348" t="s">
        <v>74</v>
      </c>
      <c r="D90" s="348" t="s">
        <v>75</v>
      </c>
      <c r="E90" s="348" t="s">
        <v>74</v>
      </c>
      <c r="F90" s="348" t="s">
        <v>75</v>
      </c>
      <c r="G90" s="348" t="s">
        <v>74</v>
      </c>
      <c r="H90" s="348" t="s">
        <v>75</v>
      </c>
      <c r="I90" s="348" t="s">
        <v>74</v>
      </c>
      <c r="J90" s="348" t="s">
        <v>75</v>
      </c>
      <c r="K90" s="348" t="s">
        <v>74</v>
      </c>
      <c r="L90" s="348" t="s">
        <v>75</v>
      </c>
      <c r="M90" s="348" t="s">
        <v>74</v>
      </c>
      <c r="N90" s="348" t="s">
        <v>75</v>
      </c>
      <c r="O90" s="349" t="s">
        <v>74</v>
      </c>
      <c r="P90" s="349" t="s">
        <v>75</v>
      </c>
      <c r="Q90" s="348" t="s">
        <v>74</v>
      </c>
      <c r="R90" s="348" t="s">
        <v>75</v>
      </c>
    </row>
    <row r="91" spans="1:21" ht="36.950000000000003" customHeight="1">
      <c r="A91" s="559" t="s">
        <v>76</v>
      </c>
      <c r="B91" s="560"/>
      <c r="C91" s="363">
        <v>0</v>
      </c>
      <c r="D91" s="363">
        <v>0</v>
      </c>
      <c r="E91" s="352">
        <v>619.7753228482801</v>
      </c>
      <c r="F91" s="352">
        <v>57.121473136529993</v>
      </c>
      <c r="G91" s="363">
        <v>0</v>
      </c>
      <c r="H91" s="363">
        <v>0</v>
      </c>
      <c r="I91" s="363">
        <v>0</v>
      </c>
      <c r="J91" s="363">
        <v>0</v>
      </c>
      <c r="K91" s="363">
        <v>0</v>
      </c>
      <c r="L91" s="363">
        <v>0</v>
      </c>
      <c r="M91" s="363">
        <v>0</v>
      </c>
      <c r="N91" s="363">
        <v>0</v>
      </c>
      <c r="O91" s="352">
        <v>619.7753228482801</v>
      </c>
      <c r="P91" s="352">
        <v>57.121473136529993</v>
      </c>
      <c r="Q91" s="351">
        <v>-504.31052465573998</v>
      </c>
      <c r="R91" s="351">
        <v>58.343325056010002</v>
      </c>
      <c r="T91" s="353" t="s">
        <v>142</v>
      </c>
      <c r="U91" s="354">
        <v>44351.4270755787</v>
      </c>
    </row>
    <row r="92" spans="1:21" ht="36.950000000000003" customHeight="1">
      <c r="A92" s="559" t="s">
        <v>131</v>
      </c>
      <c r="B92" s="560"/>
      <c r="C92" s="352">
        <v>2270.7740572596026</v>
      </c>
      <c r="D92" s="363">
        <v>0</v>
      </c>
      <c r="E92" s="352">
        <v>300.49631988204999</v>
      </c>
      <c r="F92" s="352">
        <v>5356.6566075985211</v>
      </c>
      <c r="G92" s="352">
        <v>4317.6193991585815</v>
      </c>
      <c r="H92" s="352">
        <v>15379.59438082648</v>
      </c>
      <c r="I92" s="352">
        <v>679.6640606874347</v>
      </c>
      <c r="J92" s="352">
        <v>0.65285122406306006</v>
      </c>
      <c r="K92" s="352">
        <v>5215.1012442519132</v>
      </c>
      <c r="L92" s="363">
        <v>0</v>
      </c>
      <c r="M92" s="352">
        <v>8739.6984387308694</v>
      </c>
      <c r="N92" s="363">
        <v>0</v>
      </c>
      <c r="O92" s="352">
        <v>21523.353519970449</v>
      </c>
      <c r="P92" s="352">
        <v>20736.903839649065</v>
      </c>
      <c r="Q92" s="351">
        <v>288.2110317966717</v>
      </c>
      <c r="R92" s="351">
        <v>1074.6607121180557</v>
      </c>
      <c r="U92" s="343" t="s">
        <v>143</v>
      </c>
    </row>
    <row r="93" spans="1:21" ht="36.950000000000003" customHeight="1">
      <c r="A93" s="559" t="s">
        <v>78</v>
      </c>
      <c r="B93" s="560"/>
      <c r="C93" s="352">
        <v>1807.2686931059307</v>
      </c>
      <c r="D93" s="352">
        <v>8678.0944546018873</v>
      </c>
      <c r="E93" s="352">
        <v>4311.0917616871902</v>
      </c>
      <c r="F93" s="352">
        <v>74.331193919049994</v>
      </c>
      <c r="G93" s="352">
        <v>4205.5206143671767</v>
      </c>
      <c r="H93" s="352">
        <v>1089.3544868334011</v>
      </c>
      <c r="I93" s="352">
        <v>2722.896823078288</v>
      </c>
      <c r="J93" s="352">
        <v>270.85263621148613</v>
      </c>
      <c r="K93" s="352">
        <v>412.81984616664744</v>
      </c>
      <c r="L93" s="352">
        <v>1611.7307597651886</v>
      </c>
      <c r="M93" s="352">
        <v>580.17296290271895</v>
      </c>
      <c r="N93" s="363">
        <v>9.579727952429308E-2</v>
      </c>
      <c r="O93" s="352">
        <v>14039.770701307953</v>
      </c>
      <c r="P93" s="352">
        <v>11724.459328610537</v>
      </c>
      <c r="Q93" s="351">
        <v>1749.9025474609637</v>
      </c>
      <c r="R93" s="351">
        <v>4065.2139201583786</v>
      </c>
    </row>
    <row r="94" spans="1:21" ht="36.950000000000003" customHeight="1">
      <c r="A94" s="559" t="s">
        <v>79</v>
      </c>
      <c r="B94" s="560"/>
      <c r="C94" s="352">
        <v>731.68634906738487</v>
      </c>
      <c r="D94" s="352">
        <v>1578.6759550110203</v>
      </c>
      <c r="E94" s="352">
        <v>1209.7708462770299</v>
      </c>
      <c r="F94" s="352">
        <v>304.99999993699998</v>
      </c>
      <c r="G94" s="352">
        <v>11060.079481096762</v>
      </c>
      <c r="H94" s="352">
        <v>336.75115406900488</v>
      </c>
      <c r="I94" s="352">
        <v>1040.1828695050349</v>
      </c>
      <c r="J94" s="352">
        <v>1154.9727967653712</v>
      </c>
      <c r="K94" s="352">
        <v>1710.9189421242395</v>
      </c>
      <c r="L94" s="352">
        <v>8992.44502764143</v>
      </c>
      <c r="M94" s="352">
        <v>0</v>
      </c>
      <c r="N94" s="352">
        <v>4256.6673889170152</v>
      </c>
      <c r="O94" s="352">
        <v>15752.638488070452</v>
      </c>
      <c r="P94" s="352">
        <v>16624.512322340841</v>
      </c>
      <c r="Q94" s="351">
        <v>4226.1974315902917</v>
      </c>
      <c r="R94" s="351">
        <v>3354.3235973199039</v>
      </c>
    </row>
    <row r="95" spans="1:21" ht="59.1" customHeight="1">
      <c r="A95" s="559" t="s">
        <v>80</v>
      </c>
      <c r="B95" s="560"/>
      <c r="C95" s="352">
        <v>3.1353911634950515</v>
      </c>
      <c r="D95" s="363">
        <v>0</v>
      </c>
      <c r="E95" s="352">
        <v>0</v>
      </c>
      <c r="F95" s="363">
        <v>0</v>
      </c>
      <c r="G95" s="352">
        <v>6.0566344568532768</v>
      </c>
      <c r="H95" s="363">
        <v>0</v>
      </c>
      <c r="I95" s="352">
        <v>281.8705202511718</v>
      </c>
      <c r="J95" s="352">
        <v>1373.7919461636941</v>
      </c>
      <c r="K95" s="352">
        <v>61.902634756419076</v>
      </c>
      <c r="L95" s="363">
        <v>0</v>
      </c>
      <c r="M95" s="352">
        <v>1047.3517223022682</v>
      </c>
      <c r="N95" s="363">
        <v>0</v>
      </c>
      <c r="O95" s="352">
        <v>1400.3169029302073</v>
      </c>
      <c r="P95" s="352">
        <v>1373.7919461636941</v>
      </c>
      <c r="Q95" s="351">
        <v>18.045915140281355</v>
      </c>
      <c r="R95" s="351">
        <v>44.570871906794594</v>
      </c>
    </row>
    <row r="96" spans="1:21" ht="36.950000000000003" customHeight="1">
      <c r="A96" s="559" t="s">
        <v>81</v>
      </c>
      <c r="B96" s="560"/>
      <c r="C96" s="352">
        <v>95.790777708000007</v>
      </c>
      <c r="D96" s="352">
        <v>0</v>
      </c>
      <c r="E96" s="352">
        <v>45.093317189429996</v>
      </c>
      <c r="F96" s="352">
        <v>50</v>
      </c>
      <c r="G96" s="352">
        <v>317.3622488833347</v>
      </c>
      <c r="H96" s="352">
        <v>1059.4359599599657</v>
      </c>
      <c r="I96" s="352">
        <v>2795.021159274424</v>
      </c>
      <c r="J96" s="352">
        <v>4626.8733385294254</v>
      </c>
      <c r="K96" s="352">
        <v>1620.1698629637476</v>
      </c>
      <c r="L96" s="352">
        <v>5130.2673550113377</v>
      </c>
      <c r="M96" s="352">
        <v>2866.9733316555721</v>
      </c>
      <c r="N96" s="363">
        <v>0</v>
      </c>
      <c r="O96" s="352">
        <v>7740.4106976745079</v>
      </c>
      <c r="P96" s="352">
        <v>10866.576653500728</v>
      </c>
      <c r="Q96" s="351">
        <v>4521.905419984666</v>
      </c>
      <c r="R96" s="351">
        <v>1395.7394641584458</v>
      </c>
    </row>
    <row r="97" spans="1:21" ht="36.950000000000003" customHeight="1">
      <c r="A97" s="559" t="s">
        <v>82</v>
      </c>
      <c r="B97" s="560"/>
      <c r="C97" s="352">
        <v>8.20755926375E-2</v>
      </c>
      <c r="D97" s="352">
        <v>3.5005715605579999</v>
      </c>
      <c r="E97" s="352">
        <v>1.323011719E-2</v>
      </c>
      <c r="F97" s="352">
        <v>1.1165320473299998</v>
      </c>
      <c r="G97" s="352">
        <v>53.454601709572309</v>
      </c>
      <c r="H97" s="352">
        <v>53.100347652738243</v>
      </c>
      <c r="I97" s="352">
        <v>2.1307851961530351</v>
      </c>
      <c r="J97" s="352">
        <v>5.8144196140872202</v>
      </c>
      <c r="K97" s="352">
        <v>16.734825809563389</v>
      </c>
      <c r="L97" s="352">
        <v>19.321067454461858</v>
      </c>
      <c r="M97" s="352">
        <v>5.7870371879822358</v>
      </c>
      <c r="N97" s="352">
        <v>1.61269476011158</v>
      </c>
      <c r="O97" s="352">
        <v>78.202555613098468</v>
      </c>
      <c r="P97" s="352">
        <v>84.465633089286897</v>
      </c>
      <c r="Q97" s="351">
        <v>29.323056414090715</v>
      </c>
      <c r="R97" s="351">
        <v>23.059978937902279</v>
      </c>
    </row>
    <row r="98" spans="1:21" ht="36.950000000000003" customHeight="1">
      <c r="A98" s="559" t="s">
        <v>83</v>
      </c>
      <c r="B98" s="560"/>
      <c r="C98" s="352">
        <v>50.593269028014014</v>
      </c>
      <c r="D98" s="352">
        <v>33.615047930979998</v>
      </c>
      <c r="E98" s="352">
        <v>47.829173498399513</v>
      </c>
      <c r="F98" s="352">
        <v>13.150669637529999</v>
      </c>
      <c r="G98" s="352">
        <v>421.47831123116811</v>
      </c>
      <c r="H98" s="352">
        <v>477.42020373395928</v>
      </c>
      <c r="I98" s="352">
        <v>396.29224915356713</v>
      </c>
      <c r="J98" s="352">
        <v>370.50870847276417</v>
      </c>
      <c r="K98" s="352">
        <v>74.762644031609639</v>
      </c>
      <c r="L98" s="352">
        <v>133.26860873373386</v>
      </c>
      <c r="M98" s="352">
        <v>663.92152062927789</v>
      </c>
      <c r="N98" s="352">
        <v>748.34647842098275</v>
      </c>
      <c r="O98" s="352">
        <v>1654.8771675720363</v>
      </c>
      <c r="P98" s="352">
        <v>1776.3097169299501</v>
      </c>
      <c r="Q98" s="351">
        <v>186.95027097137461</v>
      </c>
      <c r="R98" s="351">
        <v>65.517721613460992</v>
      </c>
    </row>
    <row r="99" spans="1:21" ht="36.950000000000003" customHeight="1">
      <c r="A99" s="561" t="s">
        <v>16</v>
      </c>
      <c r="B99" s="562"/>
      <c r="C99" s="357">
        <v>4959.3306129250641</v>
      </c>
      <c r="D99" s="357">
        <v>10293.886029104446</v>
      </c>
      <c r="E99" s="357">
        <v>6534.0699714995699</v>
      </c>
      <c r="F99" s="357">
        <v>5857.3764762759611</v>
      </c>
      <c r="G99" s="357">
        <v>20381.571290903448</v>
      </c>
      <c r="H99" s="357">
        <v>18395.656533075547</v>
      </c>
      <c r="I99" s="357">
        <v>7918.0584671460738</v>
      </c>
      <c r="J99" s="357">
        <v>7803.4666969808904</v>
      </c>
      <c r="K99" s="357">
        <v>9112.4100001041406</v>
      </c>
      <c r="L99" s="357">
        <v>15887.032818606152</v>
      </c>
      <c r="M99" s="357">
        <v>13903.905013408688</v>
      </c>
      <c r="N99" s="357">
        <v>5006.7223593776334</v>
      </c>
      <c r="O99" s="359">
        <v>62809.345355986981</v>
      </c>
      <c r="P99" s="357">
        <v>63244.140913420633</v>
      </c>
      <c r="Q99" s="357">
        <v>10516.225148702599</v>
      </c>
      <c r="R99" s="357">
        <v>10081.42959126895</v>
      </c>
    </row>
    <row r="100" spans="1:21" s="360" customFormat="1">
      <c r="U100" s="361"/>
    </row>
    <row r="101" spans="1:21" s="360" customFormat="1">
      <c r="U101" s="361"/>
    </row>
    <row r="102" spans="1:21">
      <c r="A102" s="333"/>
      <c r="B102" s="466" t="s">
        <v>153</v>
      </c>
      <c r="C102" s="466"/>
      <c r="D102" s="466"/>
      <c r="E102" s="466"/>
      <c r="F102" s="466"/>
      <c r="G102" s="466"/>
      <c r="H102" s="466"/>
      <c r="I102" s="466"/>
      <c r="J102" s="466"/>
      <c r="K102" s="466"/>
      <c r="L102" s="466"/>
      <c r="M102" s="466"/>
      <c r="N102" s="466"/>
      <c r="O102" s="466"/>
      <c r="P102" s="466"/>
      <c r="Q102" s="466"/>
      <c r="R102" s="467"/>
    </row>
    <row r="103" spans="1:21" ht="21" customHeight="1">
      <c r="A103" s="344" t="s">
        <v>4</v>
      </c>
      <c r="B103" s="345"/>
      <c r="C103" s="563" t="s">
        <v>6</v>
      </c>
      <c r="D103" s="563"/>
      <c r="E103" s="563" t="s">
        <v>7</v>
      </c>
      <c r="F103" s="563"/>
      <c r="G103" s="563" t="s">
        <v>8</v>
      </c>
      <c r="H103" s="563"/>
      <c r="I103" s="563" t="s">
        <v>9</v>
      </c>
      <c r="J103" s="563"/>
      <c r="K103" s="563" t="s">
        <v>10</v>
      </c>
      <c r="L103" s="563"/>
      <c r="M103" s="563" t="s">
        <v>11</v>
      </c>
      <c r="N103" s="563"/>
      <c r="O103" s="564" t="s">
        <v>109</v>
      </c>
      <c r="P103" s="565"/>
      <c r="Q103" s="566" t="s">
        <v>13</v>
      </c>
      <c r="R103" s="567"/>
    </row>
    <row r="104" spans="1:21" s="343" customFormat="1" ht="21" customHeight="1">
      <c r="A104" s="364" t="s">
        <v>70</v>
      </c>
      <c r="B104" s="347"/>
      <c r="C104" s="348" t="s">
        <v>74</v>
      </c>
      <c r="D104" s="348" t="s">
        <v>75</v>
      </c>
      <c r="E104" s="348" t="s">
        <v>74</v>
      </c>
      <c r="F104" s="348" t="s">
        <v>75</v>
      </c>
      <c r="G104" s="348" t="s">
        <v>74</v>
      </c>
      <c r="H104" s="348" t="s">
        <v>75</v>
      </c>
      <c r="I104" s="348" t="s">
        <v>74</v>
      </c>
      <c r="J104" s="348" t="s">
        <v>75</v>
      </c>
      <c r="K104" s="348" t="s">
        <v>74</v>
      </c>
      <c r="L104" s="348" t="s">
        <v>75</v>
      </c>
      <c r="M104" s="348" t="s">
        <v>74</v>
      </c>
      <c r="N104" s="348" t="s">
        <v>75</v>
      </c>
      <c r="O104" s="349" t="s">
        <v>74</v>
      </c>
      <c r="P104" s="349" t="s">
        <v>75</v>
      </c>
      <c r="Q104" s="348" t="s">
        <v>74</v>
      </c>
      <c r="R104" s="348" t="s">
        <v>75</v>
      </c>
    </row>
    <row r="105" spans="1:21" ht="36.950000000000003" customHeight="1">
      <c r="A105" s="559" t="s">
        <v>76</v>
      </c>
      <c r="B105" s="560"/>
      <c r="C105" s="363">
        <v>0</v>
      </c>
      <c r="D105" s="363">
        <v>0</v>
      </c>
      <c r="E105" s="352">
        <v>616.51913913336</v>
      </c>
      <c r="F105" s="352">
        <v>57.966368978559998</v>
      </c>
      <c r="G105" s="363">
        <v>0</v>
      </c>
      <c r="H105" s="363">
        <v>0</v>
      </c>
      <c r="I105" s="363">
        <v>0</v>
      </c>
      <c r="J105" s="363">
        <v>0</v>
      </c>
      <c r="K105" s="363">
        <v>0</v>
      </c>
      <c r="L105" s="363">
        <v>0</v>
      </c>
      <c r="M105" s="363">
        <v>0</v>
      </c>
      <c r="N105" s="363">
        <v>0</v>
      </c>
      <c r="O105" s="352">
        <v>616.51913913336</v>
      </c>
      <c r="P105" s="352">
        <v>57.966368978559998</v>
      </c>
      <c r="Q105" s="351">
        <v>-499.33891453343</v>
      </c>
      <c r="R105" s="351">
        <v>59.213855621370001</v>
      </c>
      <c r="T105" s="353" t="s">
        <v>142</v>
      </c>
      <c r="U105" s="354">
        <v>44351.4270755787</v>
      </c>
    </row>
    <row r="106" spans="1:21" ht="36.950000000000003" customHeight="1">
      <c r="A106" s="559" t="s">
        <v>131</v>
      </c>
      <c r="B106" s="560"/>
      <c r="C106" s="352">
        <v>2169.4672601859452</v>
      </c>
      <c r="D106" s="363">
        <v>0</v>
      </c>
      <c r="E106" s="352">
        <v>785.97351298091985</v>
      </c>
      <c r="F106" s="352">
        <v>5648.9129641711597</v>
      </c>
      <c r="G106" s="352">
        <v>4619.8643430179163</v>
      </c>
      <c r="H106" s="352">
        <v>16013.609706472553</v>
      </c>
      <c r="I106" s="352">
        <v>749.99259965621832</v>
      </c>
      <c r="J106" s="352">
        <v>0.35530977668852998</v>
      </c>
      <c r="K106" s="352">
        <v>5416.5492565462018</v>
      </c>
      <c r="L106" s="363">
        <v>0</v>
      </c>
      <c r="M106" s="352">
        <v>9234.3808230126288</v>
      </c>
      <c r="N106" s="363">
        <v>0</v>
      </c>
      <c r="O106" s="352">
        <v>22976.227795399827</v>
      </c>
      <c r="P106" s="352">
        <v>21662.877980420402</v>
      </c>
      <c r="Q106" s="351">
        <v>327.52437862483617</v>
      </c>
      <c r="R106" s="351">
        <v>1640.8741936042659</v>
      </c>
      <c r="U106" s="343" t="s">
        <v>143</v>
      </c>
    </row>
    <row r="107" spans="1:21" ht="36.950000000000003" customHeight="1">
      <c r="A107" s="559" t="s">
        <v>78</v>
      </c>
      <c r="B107" s="560"/>
      <c r="C107" s="352">
        <v>1864.2596558541368</v>
      </c>
      <c r="D107" s="352">
        <v>9217.1216084454063</v>
      </c>
      <c r="E107" s="352">
        <v>4035.5539151110397</v>
      </c>
      <c r="F107" s="352">
        <v>243.55081871537999</v>
      </c>
      <c r="G107" s="352">
        <v>4630.4035317374482</v>
      </c>
      <c r="H107" s="352">
        <v>1101.8344631481873</v>
      </c>
      <c r="I107" s="352">
        <v>2751.7179442665933</v>
      </c>
      <c r="J107" s="352">
        <v>289.19607899297813</v>
      </c>
      <c r="K107" s="352">
        <v>430.20886589088258</v>
      </c>
      <c r="L107" s="352">
        <v>1687.5049290952604</v>
      </c>
      <c r="M107" s="352">
        <v>567.44121709728313</v>
      </c>
      <c r="N107" s="363">
        <v>0.10034322740381368</v>
      </c>
      <c r="O107" s="352">
        <v>14279.585129957382</v>
      </c>
      <c r="P107" s="352">
        <v>12539.308241624616</v>
      </c>
      <c r="Q107" s="351">
        <v>2012.4855880396517</v>
      </c>
      <c r="R107" s="351">
        <v>3752.7624763724211</v>
      </c>
    </row>
    <row r="108" spans="1:21" ht="36.950000000000003" customHeight="1">
      <c r="A108" s="559" t="s">
        <v>79</v>
      </c>
      <c r="B108" s="560"/>
      <c r="C108" s="352">
        <v>747.18607139902383</v>
      </c>
      <c r="D108" s="352">
        <v>1615.517565224106</v>
      </c>
      <c r="E108" s="352">
        <v>1468.1183221219599</v>
      </c>
      <c r="F108" s="352">
        <v>305.02711103614001</v>
      </c>
      <c r="G108" s="352">
        <v>11245.272890976545</v>
      </c>
      <c r="H108" s="352">
        <v>475.85932225691948</v>
      </c>
      <c r="I108" s="352">
        <v>1074.1895686786092</v>
      </c>
      <c r="J108" s="352">
        <v>1115.8002995024076</v>
      </c>
      <c r="K108" s="352">
        <v>1744.961003186914</v>
      </c>
      <c r="L108" s="352">
        <v>9147.8145757529146</v>
      </c>
      <c r="M108" s="352">
        <v>0</v>
      </c>
      <c r="N108" s="352">
        <v>4332.8754409746734</v>
      </c>
      <c r="O108" s="352">
        <v>16279.727856363052</v>
      </c>
      <c r="P108" s="352">
        <v>16992.894314747162</v>
      </c>
      <c r="Q108" s="351">
        <v>4334.3535845444394</v>
      </c>
      <c r="R108" s="351">
        <v>3621.1871261603305</v>
      </c>
    </row>
    <row r="109" spans="1:21" ht="59.1" customHeight="1">
      <c r="A109" s="559" t="s">
        <v>80</v>
      </c>
      <c r="B109" s="560"/>
      <c r="C109" s="352">
        <v>3.9859809266537667</v>
      </c>
      <c r="D109" s="363">
        <v>0</v>
      </c>
      <c r="E109" s="352">
        <v>0</v>
      </c>
      <c r="F109" s="363">
        <v>0</v>
      </c>
      <c r="G109" s="352">
        <v>6.4492000522072086</v>
      </c>
      <c r="H109" s="363">
        <v>0</v>
      </c>
      <c r="I109" s="352">
        <v>288.14360969079388</v>
      </c>
      <c r="J109" s="352">
        <v>1513.393008492405</v>
      </c>
      <c r="K109" s="352">
        <v>59.992245262745463</v>
      </c>
      <c r="L109" s="363">
        <v>0</v>
      </c>
      <c r="M109" s="352">
        <v>1175.6870833153043</v>
      </c>
      <c r="N109" s="363">
        <v>0</v>
      </c>
      <c r="O109" s="352">
        <v>1534.2581192477046</v>
      </c>
      <c r="P109" s="352">
        <v>1513.393008492405</v>
      </c>
      <c r="Q109" s="351">
        <v>20.714077199267525</v>
      </c>
      <c r="R109" s="351">
        <v>41.579187954566898</v>
      </c>
    </row>
    <row r="110" spans="1:21" ht="36.950000000000003" customHeight="1">
      <c r="A110" s="559" t="s">
        <v>81</v>
      </c>
      <c r="B110" s="560"/>
      <c r="C110" s="352">
        <v>95.790777708000007</v>
      </c>
      <c r="D110" s="352">
        <v>0</v>
      </c>
      <c r="E110" s="352">
        <v>46.84722181155</v>
      </c>
      <c r="F110" s="352">
        <v>50</v>
      </c>
      <c r="G110" s="352">
        <v>319.08519660225085</v>
      </c>
      <c r="H110" s="352">
        <v>1179.4990394989577</v>
      </c>
      <c r="I110" s="352">
        <v>3252.0924980000013</v>
      </c>
      <c r="J110" s="352">
        <v>4872.8207961998432</v>
      </c>
      <c r="K110" s="352">
        <v>1735.376133209119</v>
      </c>
      <c r="L110" s="352">
        <v>5983.9850908073886</v>
      </c>
      <c r="M110" s="352">
        <v>2941.9023623976404</v>
      </c>
      <c r="N110" s="363">
        <v>0</v>
      </c>
      <c r="O110" s="352">
        <v>8391.0941897285611</v>
      </c>
      <c r="P110" s="352">
        <v>12086.304926506189</v>
      </c>
      <c r="Q110" s="351">
        <v>5185.7338127041703</v>
      </c>
      <c r="R110" s="351">
        <v>1490.5230759265414</v>
      </c>
    </row>
    <row r="111" spans="1:21" ht="36.950000000000003" customHeight="1">
      <c r="A111" s="559" t="s">
        <v>82</v>
      </c>
      <c r="B111" s="560"/>
      <c r="C111" s="352">
        <v>8.1395895131250007E-2</v>
      </c>
      <c r="D111" s="352">
        <v>3.5324533225540002</v>
      </c>
      <c r="E111" s="352">
        <v>3.51226E-6</v>
      </c>
      <c r="F111" s="352">
        <v>0</v>
      </c>
      <c r="G111" s="352">
        <v>51.465680052772193</v>
      </c>
      <c r="H111" s="352">
        <v>51.88110853818403</v>
      </c>
      <c r="I111" s="352">
        <v>2.2676643779240275</v>
      </c>
      <c r="J111" s="352">
        <v>6.9282653372281002</v>
      </c>
      <c r="K111" s="352">
        <v>24.246924211720671</v>
      </c>
      <c r="L111" s="352">
        <v>27.188600725688858</v>
      </c>
      <c r="M111" s="352">
        <v>6.4895159222532905</v>
      </c>
      <c r="N111" s="352">
        <v>1.6977173898859901</v>
      </c>
      <c r="O111" s="352">
        <v>84.551183972061438</v>
      </c>
      <c r="P111" s="352">
        <v>91.228145313540978</v>
      </c>
      <c r="Q111" s="351">
        <v>35.948338920707421</v>
      </c>
      <c r="R111" s="351">
        <v>29.27137757922787</v>
      </c>
    </row>
    <row r="112" spans="1:21" ht="36.950000000000003" customHeight="1">
      <c r="A112" s="559" t="s">
        <v>83</v>
      </c>
      <c r="B112" s="560"/>
      <c r="C112" s="352">
        <v>49.94715122945513</v>
      </c>
      <c r="D112" s="352">
        <v>34.102766753460457</v>
      </c>
      <c r="E112" s="352">
        <v>43.375580832609998</v>
      </c>
      <c r="F112" s="352">
        <v>12.577617793380002</v>
      </c>
      <c r="G112" s="352">
        <v>452.44344593961364</v>
      </c>
      <c r="H112" s="352">
        <v>510.03656121175288</v>
      </c>
      <c r="I112" s="352">
        <v>418.07476231125861</v>
      </c>
      <c r="J112" s="352">
        <v>364.63671030767534</v>
      </c>
      <c r="K112" s="352">
        <v>78.415704349808564</v>
      </c>
      <c r="L112" s="352">
        <v>139.68957145422897</v>
      </c>
      <c r="M112" s="352">
        <v>687.65244266184743</v>
      </c>
      <c r="N112" s="352">
        <v>801.87129926348155</v>
      </c>
      <c r="O112" s="352">
        <v>1729.9090873245932</v>
      </c>
      <c r="P112" s="352">
        <v>1862.914526783979</v>
      </c>
      <c r="Q112" s="351">
        <v>203.63037864780657</v>
      </c>
      <c r="R112" s="351">
        <v>70.624939188420811</v>
      </c>
    </row>
    <row r="113" spans="1:18" ht="36.950000000000003" customHeight="1">
      <c r="A113" s="561" t="s">
        <v>16</v>
      </c>
      <c r="B113" s="562"/>
      <c r="C113" s="357">
        <v>4930.7182931983461</v>
      </c>
      <c r="D113" s="357">
        <v>10870.274393745527</v>
      </c>
      <c r="E113" s="357">
        <v>6996.3876955036985</v>
      </c>
      <c r="F113" s="357">
        <v>6318.0348806946195</v>
      </c>
      <c r="G113" s="357">
        <v>21324.984288378753</v>
      </c>
      <c r="H113" s="357">
        <v>19332.720201126558</v>
      </c>
      <c r="I113" s="357">
        <v>8536.4786469813989</v>
      </c>
      <c r="J113" s="357">
        <v>8163.1304686092271</v>
      </c>
      <c r="K113" s="357">
        <v>9489.7501326573947</v>
      </c>
      <c r="L113" s="357">
        <v>16986.182767835482</v>
      </c>
      <c r="M113" s="357">
        <v>14613.553444406958</v>
      </c>
      <c r="N113" s="357">
        <v>5136.5448008554449</v>
      </c>
      <c r="O113" s="359">
        <v>65891.872501126563</v>
      </c>
      <c r="P113" s="357">
        <v>66806.887512866859</v>
      </c>
      <c r="Q113" s="357">
        <v>11621.051244147449</v>
      </c>
      <c r="R113" s="357">
        <v>10706.036232407143</v>
      </c>
    </row>
  </sheetData>
  <sheetProtection sheet="1" objects="1" scenarios="1"/>
  <mergeCells count="108">
    <mergeCell ref="A94:B94"/>
    <mergeCell ref="A95:B95"/>
    <mergeCell ref="A96:B96"/>
    <mergeCell ref="A97:B97"/>
    <mergeCell ref="A98:B98"/>
    <mergeCell ref="A99:B99"/>
    <mergeCell ref="A70:B70"/>
    <mergeCell ref="A71:B71"/>
    <mergeCell ref="A91:B91"/>
    <mergeCell ref="B74:R74"/>
    <mergeCell ref="C75:D75"/>
    <mergeCell ref="E75:F75"/>
    <mergeCell ref="G75:H75"/>
    <mergeCell ref="I75:J75"/>
    <mergeCell ref="K75:L75"/>
    <mergeCell ref="M75:N75"/>
    <mergeCell ref="O75:P75"/>
    <mergeCell ref="Q75:R75"/>
    <mergeCell ref="A77:B77"/>
    <mergeCell ref="A83:B83"/>
    <mergeCell ref="A84:B84"/>
    <mergeCell ref="A85:B85"/>
    <mergeCell ref="A78:B78"/>
    <mergeCell ref="A79:B79"/>
    <mergeCell ref="A68:B68"/>
    <mergeCell ref="A69:B69"/>
    <mergeCell ref="A63:B63"/>
    <mergeCell ref="A64:B64"/>
    <mergeCell ref="A65:B65"/>
    <mergeCell ref="A66:B66"/>
    <mergeCell ref="A67:B67"/>
    <mergeCell ref="A92:B92"/>
    <mergeCell ref="A93:B93"/>
    <mergeCell ref="A80:B80"/>
    <mergeCell ref="A81:B81"/>
    <mergeCell ref="A82:B82"/>
    <mergeCell ref="B88:R88"/>
    <mergeCell ref="C89:D89"/>
    <mergeCell ref="E89:F89"/>
    <mergeCell ref="G89:H89"/>
    <mergeCell ref="I89:J89"/>
    <mergeCell ref="K89:L89"/>
    <mergeCell ref="M89:N89"/>
    <mergeCell ref="O89:P89"/>
    <mergeCell ref="Q89:R89"/>
    <mergeCell ref="B60:R60"/>
    <mergeCell ref="C61:D61"/>
    <mergeCell ref="E61:F61"/>
    <mergeCell ref="G61:H61"/>
    <mergeCell ref="I61:J61"/>
    <mergeCell ref="K61:L61"/>
    <mergeCell ref="M61:N61"/>
    <mergeCell ref="O61:P61"/>
    <mergeCell ref="Q61:R61"/>
    <mergeCell ref="B46:R46"/>
    <mergeCell ref="C47:D47"/>
    <mergeCell ref="E47:F47"/>
    <mergeCell ref="G47:H47"/>
    <mergeCell ref="I47:J47"/>
    <mergeCell ref="K47:L47"/>
    <mergeCell ref="M47:N47"/>
    <mergeCell ref="O47:P47"/>
    <mergeCell ref="Q47:R47"/>
    <mergeCell ref="B18:R18"/>
    <mergeCell ref="C19:D19"/>
    <mergeCell ref="E19:F19"/>
    <mergeCell ref="G19:H19"/>
    <mergeCell ref="I19:J19"/>
    <mergeCell ref="K19:L19"/>
    <mergeCell ref="M19:N19"/>
    <mergeCell ref="O19:P19"/>
    <mergeCell ref="Q19:R19"/>
    <mergeCell ref="B4:R4"/>
    <mergeCell ref="C5:D5"/>
    <mergeCell ref="E5:F5"/>
    <mergeCell ref="G5:H5"/>
    <mergeCell ref="I5:J5"/>
    <mergeCell ref="K5:L5"/>
    <mergeCell ref="M5:N5"/>
    <mergeCell ref="O5:P5"/>
    <mergeCell ref="Q5:R5"/>
    <mergeCell ref="B32:R32"/>
    <mergeCell ref="C33:D33"/>
    <mergeCell ref="E33:F33"/>
    <mergeCell ref="G33:H33"/>
    <mergeCell ref="I33:J33"/>
    <mergeCell ref="K33:L33"/>
    <mergeCell ref="M33:N33"/>
    <mergeCell ref="O33:P33"/>
    <mergeCell ref="Q33:R33"/>
    <mergeCell ref="B102:R102"/>
    <mergeCell ref="C103:D103"/>
    <mergeCell ref="E103:F103"/>
    <mergeCell ref="G103:H103"/>
    <mergeCell ref="I103:J103"/>
    <mergeCell ref="K103:L103"/>
    <mergeCell ref="M103:N103"/>
    <mergeCell ref="O103:P103"/>
    <mergeCell ref="Q103:R103"/>
    <mergeCell ref="A110:B110"/>
    <mergeCell ref="A111:B111"/>
    <mergeCell ref="A112:B112"/>
    <mergeCell ref="A113:B113"/>
    <mergeCell ref="A105:B105"/>
    <mergeCell ref="A106:B106"/>
    <mergeCell ref="A107:B107"/>
    <mergeCell ref="A108:B108"/>
    <mergeCell ref="A109:B109"/>
  </mergeCells>
  <conditionalFormatting sqref="Q35:R42">
    <cfRule type="cellIs" dxfId="373" priority="75" operator="equal">
      <formula>0</formula>
    </cfRule>
    <cfRule type="cellIs" dxfId="372" priority="76" operator="between">
      <formula>0.00000000000000001</formula>
      <formula>0.4999999999999</formula>
    </cfRule>
  </conditionalFormatting>
  <conditionalFormatting sqref="O91:P99">
    <cfRule type="cellIs" dxfId="371" priority="71" operator="equal">
      <formula>0</formula>
    </cfRule>
    <cfRule type="cellIs" dxfId="370" priority="72" operator="between">
      <formula>0.00000000000000001</formula>
      <formula>0.4999999999999</formula>
    </cfRule>
  </conditionalFormatting>
  <conditionalFormatting sqref="Q91:R99">
    <cfRule type="cellIs" dxfId="369" priority="67" operator="equal">
      <formula>0</formula>
    </cfRule>
    <cfRule type="cellIs" dxfId="368" priority="68" operator="between">
      <formula>0.00000000000000001</formula>
      <formula>0.4999999999999</formula>
    </cfRule>
  </conditionalFormatting>
  <conditionalFormatting sqref="O43:P43">
    <cfRule type="cellIs" dxfId="367" priority="65" operator="equal">
      <formula>0</formula>
    </cfRule>
    <cfRule type="cellIs" dxfId="366" priority="66" operator="between">
      <formula>0.00000000000000001</formula>
      <formula>0.4999999999999</formula>
    </cfRule>
  </conditionalFormatting>
  <conditionalFormatting sqref="O35:P43">
    <cfRule type="cellIs" dxfId="365" priority="63" operator="equal">
      <formula>0</formula>
    </cfRule>
    <cfRule type="cellIs" dxfId="364" priority="64" operator="between">
      <formula>0.00000000000000001</formula>
      <formula>0.4999999999999</formula>
    </cfRule>
  </conditionalFormatting>
  <conditionalFormatting sqref="Q43:R43">
    <cfRule type="cellIs" dxfId="363" priority="61" operator="equal">
      <formula>0</formula>
    </cfRule>
    <cfRule type="cellIs" dxfId="362" priority="62" operator="between">
      <formula>0.00000000000000001</formula>
      <formula>0.4999999999999</formula>
    </cfRule>
  </conditionalFormatting>
  <conditionalFormatting sqref="Q43:R43">
    <cfRule type="cellIs" dxfId="361" priority="59" operator="equal">
      <formula>0</formula>
    </cfRule>
    <cfRule type="cellIs" dxfId="360" priority="60" operator="between">
      <formula>0.00000000000000001</formula>
      <formula>0.4999999999999</formula>
    </cfRule>
  </conditionalFormatting>
  <conditionalFormatting sqref="C35:N43">
    <cfRule type="cellIs" dxfId="359" priority="57" operator="equal">
      <formula>0</formula>
    </cfRule>
    <cfRule type="cellIs" dxfId="358" priority="58" operator="between">
      <formula>0.00000000000000001</formula>
      <formula>0.4999999999999</formula>
    </cfRule>
  </conditionalFormatting>
  <conditionalFormatting sqref="Q7:R14">
    <cfRule type="cellIs" dxfId="357" priority="55" operator="equal">
      <formula>0</formula>
    </cfRule>
    <cfRule type="cellIs" dxfId="356" priority="56" operator="between">
      <formula>0.00000000000000001</formula>
      <formula>0.4999999999999</formula>
    </cfRule>
  </conditionalFormatting>
  <conditionalFormatting sqref="O15:P15">
    <cfRule type="cellIs" dxfId="355" priority="53" operator="equal">
      <formula>0</formula>
    </cfRule>
    <cfRule type="cellIs" dxfId="354" priority="54" operator="between">
      <formula>0.00000000000000001</formula>
      <formula>0.4999999999999</formula>
    </cfRule>
  </conditionalFormatting>
  <conditionalFormatting sqref="O7:P15">
    <cfRule type="cellIs" dxfId="353" priority="51" operator="equal">
      <formula>0</formula>
    </cfRule>
    <cfRule type="cellIs" dxfId="352" priority="52" operator="between">
      <formula>0.00000000000000001</formula>
      <formula>0.4999999999999</formula>
    </cfRule>
  </conditionalFormatting>
  <conditionalFormatting sqref="C21:N29">
    <cfRule type="cellIs" dxfId="351" priority="33" operator="equal">
      <formula>0</formula>
    </cfRule>
    <cfRule type="cellIs" dxfId="350" priority="34" operator="between">
      <formula>0.00000000000000001</formula>
      <formula>0.4999999999999</formula>
    </cfRule>
  </conditionalFormatting>
  <conditionalFormatting sqref="Q15:R15">
    <cfRule type="cellIs" dxfId="349" priority="47" operator="equal">
      <formula>0</formula>
    </cfRule>
    <cfRule type="cellIs" dxfId="348" priority="48" operator="between">
      <formula>0.00000000000000001</formula>
      <formula>0.4999999999999</formula>
    </cfRule>
  </conditionalFormatting>
  <conditionalFormatting sqref="Q49:R57">
    <cfRule type="cellIs" dxfId="347" priority="25" operator="equal">
      <formula>0</formula>
    </cfRule>
    <cfRule type="cellIs" dxfId="346" priority="26" operator="between">
      <formula>0.00000000000000001</formula>
      <formula>0.4999999999999</formula>
    </cfRule>
  </conditionalFormatting>
  <conditionalFormatting sqref="C7:N15">
    <cfRule type="cellIs" dxfId="345" priority="45" operator="equal">
      <formula>0</formula>
    </cfRule>
    <cfRule type="cellIs" dxfId="344" priority="46" operator="between">
      <formula>0.00000000000000001</formula>
      <formula>0.4999999999999</formula>
    </cfRule>
  </conditionalFormatting>
  <conditionalFormatting sqref="Q21:R28">
    <cfRule type="cellIs" dxfId="343" priority="43" operator="equal">
      <formula>0</formula>
    </cfRule>
    <cfRule type="cellIs" dxfId="342" priority="44" operator="between">
      <formula>0.00000000000000001</formula>
      <formula>0.4999999999999</formula>
    </cfRule>
  </conditionalFormatting>
  <conditionalFormatting sqref="O29:P29">
    <cfRule type="cellIs" dxfId="341" priority="41" operator="equal">
      <formula>0</formula>
    </cfRule>
    <cfRule type="cellIs" dxfId="340" priority="42" operator="between">
      <formula>0.00000000000000001</formula>
      <formula>0.4999999999999</formula>
    </cfRule>
  </conditionalFormatting>
  <conditionalFormatting sqref="O21:P29">
    <cfRule type="cellIs" dxfId="339" priority="39" operator="equal">
      <formula>0</formula>
    </cfRule>
    <cfRule type="cellIs" dxfId="338" priority="40" operator="between">
      <formula>0.00000000000000001</formula>
      <formula>0.4999999999999</formula>
    </cfRule>
  </conditionalFormatting>
  <conditionalFormatting sqref="Q29:R29">
    <cfRule type="cellIs" dxfId="337" priority="37" operator="equal">
      <formula>0</formula>
    </cfRule>
    <cfRule type="cellIs" dxfId="336" priority="38" operator="between">
      <formula>0.00000000000000001</formula>
      <formula>0.4999999999999</formula>
    </cfRule>
  </conditionalFormatting>
  <conditionalFormatting sqref="Q63:R71">
    <cfRule type="cellIs" dxfId="335" priority="17" operator="equal">
      <formula>0</formula>
    </cfRule>
    <cfRule type="cellIs" dxfId="334" priority="18" operator="between">
      <formula>0.00000000000000001</formula>
      <formula>0.4999999999999</formula>
    </cfRule>
  </conditionalFormatting>
  <conditionalFormatting sqref="C52:N52 E49:F49 C50 E50:K50 M50 C51:M51 C53 M53 I53:K53 G53 E53 C54:M54 C55:N57 O57:R57">
    <cfRule type="cellIs" dxfId="333" priority="31" operator="equal">
      <formula>0</formula>
    </cfRule>
    <cfRule type="cellIs" dxfId="332" priority="32" operator="between">
      <formula>0.00000000000000001</formula>
      <formula>0.4999999999999</formula>
    </cfRule>
  </conditionalFormatting>
  <conditionalFormatting sqref="O49:P57">
    <cfRule type="cellIs" dxfId="331" priority="29" operator="equal">
      <formula>0</formula>
    </cfRule>
    <cfRule type="cellIs" dxfId="330" priority="30" operator="between">
      <formula>0.00000000000000001</formula>
      <formula>0.4999999999999</formula>
    </cfRule>
  </conditionalFormatting>
  <conditionalFormatting sqref="F53 H53 L50 L53 N53:N54 N50:N51 G49:N49 D53 D50 C49:D49">
    <cfRule type="cellIs" dxfId="329" priority="27" operator="equal">
      <formula>0</formula>
    </cfRule>
    <cfRule type="cellIs" dxfId="328" priority="28" operator="between">
      <formula>0.0000000000000000001</formula>
      <formula>0.499999999999999</formula>
    </cfRule>
  </conditionalFormatting>
  <conditionalFormatting sqref="C66:N66 E63:F63 C64 E64:K64 M64 C65:M65 C67 M67 I67:K67 G67 E67 C68:M68 C69:N71 O71:R71">
    <cfRule type="cellIs" dxfId="327" priority="23" operator="equal">
      <formula>0</formula>
    </cfRule>
    <cfRule type="cellIs" dxfId="326" priority="24" operator="between">
      <formula>0.00000000000000001</formula>
      <formula>0.4999999999999</formula>
    </cfRule>
  </conditionalFormatting>
  <conditionalFormatting sqref="O63:P71">
    <cfRule type="cellIs" dxfId="325" priority="21" operator="equal">
      <formula>0</formula>
    </cfRule>
    <cfRule type="cellIs" dxfId="324" priority="22" operator="between">
      <formula>0.00000000000000001</formula>
      <formula>0.4999999999999</formula>
    </cfRule>
  </conditionalFormatting>
  <conditionalFormatting sqref="F67 H67 L64 L67 N67:N68 N64:N65 G63:N63 D67 D64 C63:D63">
    <cfRule type="cellIs" dxfId="323" priority="19" operator="equal">
      <formula>0</formula>
    </cfRule>
    <cfRule type="cellIs" dxfId="322" priority="20" operator="between">
      <formula>0.0000000000000000001</formula>
      <formula>0.499999999999999</formula>
    </cfRule>
  </conditionalFormatting>
  <conditionalFormatting sqref="C80:N80 E77:F77 C78 E78:K78 M78 C79:M79 C81 M81 I81:K81 G81 E81 C82:M82 C83:N85 O85:R85">
    <cfRule type="cellIs" dxfId="321" priority="15" operator="equal">
      <formula>0</formula>
    </cfRule>
    <cfRule type="cellIs" dxfId="320" priority="16" operator="between">
      <formula>0.00000000000000001</formula>
      <formula>0.4999999999999</formula>
    </cfRule>
  </conditionalFormatting>
  <conditionalFormatting sqref="O77:P85">
    <cfRule type="cellIs" dxfId="319" priority="13" operator="equal">
      <formula>0</formula>
    </cfRule>
    <cfRule type="cellIs" dxfId="318" priority="14" operator="between">
      <formula>0.00000000000000001</formula>
      <formula>0.4999999999999</formula>
    </cfRule>
  </conditionalFormatting>
  <conditionalFormatting sqref="F81 H81 L78 L81 N81:N82 N78:N79 G77:N77 D81 D78 C77:D77">
    <cfRule type="cellIs" dxfId="317" priority="11" operator="equal">
      <formula>0</formula>
    </cfRule>
    <cfRule type="cellIs" dxfId="316" priority="12" operator="between">
      <formula>0.0000000000000000001</formula>
      <formula>0.499999999999999</formula>
    </cfRule>
  </conditionalFormatting>
  <conditionalFormatting sqref="Q77:R85">
    <cfRule type="cellIs" dxfId="315" priority="9" operator="equal">
      <formula>0</formula>
    </cfRule>
    <cfRule type="cellIs" dxfId="314" priority="10" operator="between">
      <formula>0.00000000000000001</formula>
      <formula>0.4999999999999</formula>
    </cfRule>
  </conditionalFormatting>
  <conditionalFormatting sqref="C108:N108 E105:F105 C106 E106:K106 M106 C107:M107 C109 M109 I109:K109 G109 E109 C110:M110 C111:N113 O113:R113">
    <cfRule type="cellIs" dxfId="313" priority="7" operator="equal">
      <formula>0</formula>
    </cfRule>
    <cfRule type="cellIs" dxfId="312" priority="8" operator="between">
      <formula>0.00000000000000001</formula>
      <formula>0.4999999999999</formula>
    </cfRule>
  </conditionalFormatting>
  <conditionalFormatting sqref="O105:P113">
    <cfRule type="cellIs" dxfId="311" priority="5" operator="equal">
      <formula>0</formula>
    </cfRule>
    <cfRule type="cellIs" dxfId="310" priority="6" operator="between">
      <formula>0.00000000000000001</formula>
      <formula>0.4999999999999</formula>
    </cfRule>
  </conditionalFormatting>
  <conditionalFormatting sqref="F109 H109 L106 L109 N109:N110 N106:N107 G105:N105 D109 D106 C105:D105">
    <cfRule type="cellIs" dxfId="309" priority="3" operator="equal">
      <formula>0</formula>
    </cfRule>
    <cfRule type="cellIs" dxfId="308" priority="4" operator="between">
      <formula>0.0000000000000000001</formula>
      <formula>0.499999999999999</formula>
    </cfRule>
  </conditionalFormatting>
  <conditionalFormatting sqref="Q105:R113">
    <cfRule type="cellIs" dxfId="307" priority="1" operator="equal">
      <formula>0</formula>
    </cfRule>
    <cfRule type="cellIs" dxfId="306" priority="2" operator="between">
      <formula>0.00000000000000001</formula>
      <formula>0.4999999999999</formula>
    </cfRule>
  </conditionalFormatting>
  <conditionalFormatting sqref="C94:N94 E91:F91 C92 E92:K92 M92 C93:M93 C95 M95 I95:K95 G95 E95 C96:M96 C97:N99 O99:R99">
    <cfRule type="cellIs" dxfId="305" priority="73" operator="equal">
      <formula>0</formula>
    </cfRule>
    <cfRule type="cellIs" dxfId="304" priority="74" operator="between">
      <formula>0.00000000000000001</formula>
      <formula>0.4999999999999</formula>
    </cfRule>
  </conditionalFormatting>
  <conditionalFormatting sqref="F95 H95 L92 L95 N95:N96 N92:N93 G91:N91 D95 D92 C91:D91">
    <cfRule type="cellIs" dxfId="303" priority="69" operator="equal">
      <formula>0</formula>
    </cfRule>
    <cfRule type="cellIs" dxfId="302" priority="70" operator="between">
      <formula>0.0000000000000000001</formula>
      <formula>0.499999999999999</formula>
    </cfRule>
  </conditionalFormatting>
  <conditionalFormatting sqref="Q15:R15">
    <cfRule type="cellIs" dxfId="301" priority="49" operator="equal">
      <formula>0</formula>
    </cfRule>
    <cfRule type="cellIs" dxfId="300" priority="50" operator="between">
      <formula>0.00000000000000001</formula>
      <formula>0.4999999999999</formula>
    </cfRule>
  </conditionalFormatting>
  <conditionalFormatting sqref="Q29:R29">
    <cfRule type="cellIs" dxfId="299" priority="35" operator="equal">
      <formula>0</formula>
    </cfRule>
    <cfRule type="cellIs" dxfId="298" priority="36" operator="between">
      <formula>0.00000000000000001</formula>
      <formula>0.4999999999999</formula>
    </cfRule>
  </conditionalFormatting>
  <pageMargins left="0.7" right="0.7" top="0.75" bottom="0.75" header="0.3" footer="0.3"/>
  <pageSetup scale="54" fitToHeight="0" orientation="landscape"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192"/>
  <sheetViews>
    <sheetView view="pageBreakPreview" topLeftCell="A39" zoomScaleNormal="100" zoomScaleSheetLayoutView="95" workbookViewId="0">
      <selection activeCell="I14" sqref="I14"/>
    </sheetView>
  </sheetViews>
  <sheetFormatPr defaultColWidth="11" defaultRowHeight="15"/>
  <cols>
    <col min="1" max="1" width="3.125" style="125" customWidth="1"/>
    <col min="2" max="2" width="2.125" style="125" customWidth="1"/>
    <col min="3" max="3" width="34.125" style="125" customWidth="1"/>
    <col min="4" max="19" width="11.625" style="125" customWidth="1"/>
    <col min="20" max="20" width="1.625" style="123" customWidth="1"/>
    <col min="21" max="21" width="11" style="125"/>
    <col min="22" max="22" width="11.625" style="125" customWidth="1"/>
    <col min="23" max="23" width="16.875" style="125" bestFit="1" customWidth="1"/>
    <col min="24" max="16384" width="11" style="125"/>
  </cols>
  <sheetData>
    <row r="1" spans="1:26" s="114" customFormat="1" ht="20.25">
      <c r="A1" s="111"/>
      <c r="B1" s="112" t="s">
        <v>0</v>
      </c>
      <c r="C1" s="112"/>
      <c r="D1" s="111"/>
      <c r="E1" s="111"/>
      <c r="F1" s="111"/>
      <c r="G1" s="111"/>
      <c r="H1" s="111"/>
      <c r="I1" s="111"/>
      <c r="J1" s="111"/>
      <c r="K1" s="111"/>
      <c r="L1" s="111"/>
      <c r="M1" s="111"/>
      <c r="N1" s="111"/>
      <c r="O1" s="111"/>
      <c r="P1" s="111"/>
      <c r="Q1" s="111"/>
      <c r="R1" s="111"/>
      <c r="S1" s="113"/>
      <c r="T1" s="111"/>
    </row>
    <row r="2" spans="1:26" s="114" customFormat="1" ht="18">
      <c r="A2" s="111"/>
      <c r="B2" s="115" t="s">
        <v>1</v>
      </c>
      <c r="C2" s="115"/>
      <c r="D2" s="111"/>
      <c r="E2" s="111"/>
      <c r="F2" s="111"/>
      <c r="G2" s="111"/>
      <c r="H2" s="111"/>
      <c r="I2" s="111"/>
      <c r="J2" s="111"/>
      <c r="K2" s="111"/>
      <c r="L2" s="111"/>
      <c r="M2" s="111"/>
      <c r="N2" s="111"/>
      <c r="O2" s="111"/>
      <c r="P2" s="111"/>
      <c r="Q2" s="111"/>
      <c r="R2" s="111"/>
      <c r="S2" s="111"/>
      <c r="T2" s="111"/>
    </row>
    <row r="3" spans="1:26" s="114" customFormat="1" ht="18">
      <c r="A3" s="111"/>
      <c r="B3" s="115"/>
      <c r="C3" s="115"/>
      <c r="D3" s="111"/>
      <c r="E3" s="111"/>
      <c r="F3" s="111"/>
      <c r="G3" s="111"/>
      <c r="H3" s="111"/>
      <c r="I3" s="111"/>
      <c r="J3" s="111"/>
      <c r="K3" s="111"/>
      <c r="L3" s="111"/>
      <c r="M3" s="111"/>
      <c r="N3" s="111"/>
      <c r="O3" s="111"/>
      <c r="P3" s="111"/>
      <c r="Q3" s="111"/>
      <c r="R3" s="111"/>
      <c r="S3" s="111"/>
      <c r="T3" s="111"/>
    </row>
    <row r="4" spans="1:26" s="114" customFormat="1" ht="18">
      <c r="A4" s="116">
        <v>1</v>
      </c>
      <c r="B4" s="115" t="s">
        <v>154</v>
      </c>
      <c r="C4" s="115"/>
      <c r="D4" s="111"/>
      <c r="E4" s="111"/>
      <c r="F4" s="111"/>
      <c r="G4" s="111"/>
      <c r="H4" s="111"/>
      <c r="I4" s="111"/>
      <c r="J4" s="111"/>
      <c r="K4" s="111"/>
      <c r="L4" s="111"/>
      <c r="M4" s="111"/>
      <c r="N4" s="111"/>
      <c r="O4" s="111"/>
      <c r="P4" s="111"/>
      <c r="Q4" s="111"/>
      <c r="R4" s="111"/>
      <c r="S4" s="111"/>
      <c r="T4" s="111"/>
    </row>
    <row r="5" spans="1:26" s="114" customFormat="1" ht="18">
      <c r="A5" s="111"/>
      <c r="B5" s="115" t="s">
        <v>3</v>
      </c>
      <c r="C5" s="115"/>
      <c r="D5" s="111"/>
      <c r="E5" s="111"/>
      <c r="F5" s="111"/>
      <c r="G5" s="111"/>
      <c r="H5" s="111"/>
      <c r="I5" s="111"/>
      <c r="J5" s="111"/>
      <c r="K5" s="111"/>
      <c r="L5" s="111"/>
      <c r="M5" s="111"/>
      <c r="N5" s="111"/>
      <c r="O5" s="111"/>
      <c r="P5" s="111"/>
      <c r="Q5" s="111"/>
      <c r="R5" s="111"/>
      <c r="S5" s="111"/>
      <c r="T5" s="111"/>
    </row>
    <row r="6" spans="1:26" s="119" customFormat="1" ht="15" customHeight="1">
      <c r="A6" s="117"/>
      <c r="B6" s="118"/>
      <c r="C6" s="118"/>
      <c r="D6" s="117"/>
      <c r="E6" s="117"/>
      <c r="F6" s="117"/>
      <c r="G6" s="117"/>
      <c r="H6" s="117"/>
      <c r="I6" s="117"/>
      <c r="J6" s="117"/>
      <c r="K6" s="117"/>
      <c r="L6" s="117"/>
      <c r="M6" s="117"/>
      <c r="N6" s="117"/>
      <c r="O6" s="117"/>
      <c r="P6" s="117"/>
      <c r="Q6" s="117"/>
      <c r="R6" s="117"/>
      <c r="S6" s="117"/>
      <c r="T6" s="117"/>
    </row>
    <row r="7" spans="1:26" s="122" customFormat="1" ht="20.100000000000001" customHeight="1">
      <c r="A7" s="120"/>
      <c r="B7" s="121"/>
      <c r="C7" s="121"/>
      <c r="D7" s="447" t="s">
        <v>4</v>
      </c>
      <c r="E7" s="447"/>
      <c r="F7" s="447"/>
      <c r="G7" s="447"/>
      <c r="H7" s="447"/>
      <c r="I7" s="447"/>
      <c r="J7" s="447"/>
      <c r="K7" s="447"/>
      <c r="L7" s="447"/>
      <c r="M7" s="447"/>
      <c r="N7" s="447"/>
      <c r="O7" s="447"/>
      <c r="P7" s="447"/>
      <c r="Q7" s="447"/>
      <c r="R7" s="447"/>
      <c r="S7" s="447"/>
      <c r="T7" s="120"/>
    </row>
    <row r="8" spans="1:26" ht="22.35" customHeight="1">
      <c r="A8" s="123"/>
      <c r="B8" s="439" t="s">
        <v>5</v>
      </c>
      <c r="C8" s="440"/>
      <c r="D8" s="443" t="s">
        <v>6</v>
      </c>
      <c r="E8" s="444"/>
      <c r="F8" s="443" t="s">
        <v>7</v>
      </c>
      <c r="G8" s="444"/>
      <c r="H8" s="443" t="s">
        <v>8</v>
      </c>
      <c r="I8" s="444"/>
      <c r="J8" s="443" t="s">
        <v>9</v>
      </c>
      <c r="K8" s="444"/>
      <c r="L8" s="443" t="s">
        <v>10</v>
      </c>
      <c r="M8" s="444"/>
      <c r="N8" s="443" t="s">
        <v>11</v>
      </c>
      <c r="O8" s="444"/>
      <c r="P8" s="443" t="s">
        <v>12</v>
      </c>
      <c r="Q8" s="444"/>
      <c r="R8" s="443" t="s">
        <v>13</v>
      </c>
      <c r="S8" s="444"/>
      <c r="T8" s="124"/>
    </row>
    <row r="9" spans="1:26" ht="22.35" customHeight="1">
      <c r="B9" s="441"/>
      <c r="C9" s="442"/>
      <c r="D9" s="430" t="s">
        <v>14</v>
      </c>
      <c r="E9" s="430" t="s">
        <v>15</v>
      </c>
      <c r="F9" s="430" t="s">
        <v>14</v>
      </c>
      <c r="G9" s="430" t="s">
        <v>15</v>
      </c>
      <c r="H9" s="430" t="s">
        <v>14</v>
      </c>
      <c r="I9" s="430" t="s">
        <v>15</v>
      </c>
      <c r="J9" s="430" t="s">
        <v>14</v>
      </c>
      <c r="K9" s="430" t="s">
        <v>15</v>
      </c>
      <c r="L9" s="430" t="s">
        <v>14</v>
      </c>
      <c r="M9" s="430" t="s">
        <v>15</v>
      </c>
      <c r="N9" s="430" t="s">
        <v>14</v>
      </c>
      <c r="O9" s="430" t="s">
        <v>15</v>
      </c>
      <c r="P9" s="430" t="s">
        <v>14</v>
      </c>
      <c r="Q9" s="430" t="s">
        <v>15</v>
      </c>
      <c r="R9" s="430" t="s">
        <v>14</v>
      </c>
      <c r="S9" s="126" t="s">
        <v>15</v>
      </c>
      <c r="T9" s="124"/>
    </row>
    <row r="10" spans="1:26" s="122" customFormat="1" ht="20.100000000000001" customHeight="1">
      <c r="A10" s="472"/>
      <c r="B10" s="452" t="s">
        <v>6</v>
      </c>
      <c r="C10" s="453"/>
      <c r="D10" s="127">
        <f>'ANNEX C -Table 1'!D11</f>
        <v>0</v>
      </c>
      <c r="E10" s="127">
        <f>'ANNEX C -Table 1'!E11</f>
        <v>0</v>
      </c>
      <c r="F10" s="158">
        <f>'ANNEX C -Table 1'!F11</f>
        <v>149.58632693207659</v>
      </c>
      <c r="G10" s="158">
        <f>'ANNEX C -Table 1'!G11</f>
        <v>683.05015846214008</v>
      </c>
      <c r="H10" s="158">
        <f>'ANNEX C -Table 1'!H11</f>
        <v>1494.0709303087492</v>
      </c>
      <c r="I10" s="158">
        <f>'ANNEX C -Table 1'!I11</f>
        <v>1728.6749056084113</v>
      </c>
      <c r="J10" s="158">
        <f>'ANNEX C -Table 1'!J11</f>
        <v>1474.1100084487853</v>
      </c>
      <c r="K10" s="158">
        <f>'ANNEX C -Table 1'!K11</f>
        <v>1616.3752108243102</v>
      </c>
      <c r="L10" s="158">
        <f>'ANNEX C -Table 1'!L11</f>
        <v>-137.58397334327987</v>
      </c>
      <c r="M10" s="158">
        <f>'ANNEX C -Table 1'!M11</f>
        <v>-146.78589470375613</v>
      </c>
      <c r="N10" s="158">
        <f>'ANNEX C -Table 1'!N11</f>
        <v>-519.01472986097997</v>
      </c>
      <c r="O10" s="158">
        <f>'ANNEX C -Table 1'!O11</f>
        <v>-608.07558948884389</v>
      </c>
      <c r="P10" s="158">
        <f>'ANNEX C -Table 1'!P11</f>
        <v>2461.1685624853512</v>
      </c>
      <c r="Q10" s="158">
        <f>'ANNEX C -Table 1'!Q11</f>
        <v>3273.2387907022621</v>
      </c>
      <c r="R10" s="158">
        <f>'ANNEX C -Table 1'!R11</f>
        <v>2065.0732961611457</v>
      </c>
      <c r="S10" s="158">
        <f>'ANNEX C -Table 1'!S11</f>
        <v>2666.3173098449183</v>
      </c>
      <c r="T10" s="129"/>
      <c r="U10" s="130"/>
      <c r="V10" s="130"/>
      <c r="W10" s="130"/>
      <c r="X10" s="130"/>
      <c r="Y10" s="130"/>
      <c r="Z10" s="130"/>
    </row>
    <row r="11" spans="1:26" s="122" customFormat="1" ht="20.100000000000001" customHeight="1">
      <c r="A11" s="472"/>
      <c r="B11" s="452" t="s">
        <v>7</v>
      </c>
      <c r="C11" s="453"/>
      <c r="D11" s="128">
        <f>'ANNEX C -Table 1'!D12</f>
        <v>-149.58632693207659</v>
      </c>
      <c r="E11" s="128">
        <f>'ANNEX C -Table 1'!E12</f>
        <v>-683.05015846214008</v>
      </c>
      <c r="F11" s="131">
        <f>'ANNEX C -Table 1'!F12</f>
        <v>0</v>
      </c>
      <c r="G11" s="131">
        <f>'ANNEX C -Table 1'!G12</f>
        <v>0</v>
      </c>
      <c r="H11" s="128">
        <f>'ANNEX C -Table 1'!H12</f>
        <v>2652.7297846650758</v>
      </c>
      <c r="I11" s="128">
        <f>'ANNEX C -Table 1'!I12</f>
        <v>3635.0043730131742</v>
      </c>
      <c r="J11" s="128">
        <f>'ANNEX C -Table 1'!J12</f>
        <v>-70.91962291628478</v>
      </c>
      <c r="K11" s="128">
        <f>'ANNEX C -Table 1'!K12</f>
        <v>-49.281395907603489</v>
      </c>
      <c r="L11" s="128">
        <f>'ANNEX C -Table 1'!L12</f>
        <v>-2.5286931752100008</v>
      </c>
      <c r="M11" s="128">
        <f>'ANNEX C -Table 1'!M12</f>
        <v>-2.3476197817899989</v>
      </c>
      <c r="N11" s="128">
        <f>'ANNEX C -Table 1'!N12</f>
        <v>1351.0740548389183</v>
      </c>
      <c r="O11" s="128">
        <f>'ANNEX C -Table 1'!O12</f>
        <v>1686.3114747062934</v>
      </c>
      <c r="P11" s="128">
        <f>'ANNEX C -Table 1'!P12</f>
        <v>3780.7691964804226</v>
      </c>
      <c r="Q11" s="128">
        <f>'ANNEX C -Table 1'!Q12</f>
        <v>4586.636673567933</v>
      </c>
      <c r="R11" s="128">
        <f>'ANNEX C -Table 1'!R12</f>
        <v>-4370.7622689017253</v>
      </c>
      <c r="S11" s="128">
        <f>'ANNEX C -Table 1'!S12</f>
        <v>-5264.989488377013</v>
      </c>
      <c r="T11" s="129"/>
      <c r="U11" s="130"/>
      <c r="V11" s="130"/>
      <c r="W11" s="130"/>
      <c r="X11" s="130"/>
      <c r="Y11" s="130"/>
      <c r="Z11" s="130"/>
    </row>
    <row r="12" spans="1:26" s="122" customFormat="1" ht="20.100000000000001" customHeight="1">
      <c r="A12" s="472"/>
      <c r="B12" s="452" t="s">
        <v>8</v>
      </c>
      <c r="C12" s="453"/>
      <c r="D12" s="128">
        <f>'ANNEX C -Table 1'!D13</f>
        <v>-1494.0709303087492</v>
      </c>
      <c r="E12" s="128">
        <f>'ANNEX C -Table 1'!E13</f>
        <v>-1728.6749056084113</v>
      </c>
      <c r="F12" s="128">
        <f>'ANNEX C -Table 1'!F13</f>
        <v>-2652.7297846650758</v>
      </c>
      <c r="G12" s="128">
        <f>'ANNEX C -Table 1'!G13</f>
        <v>-3635.0043730131742</v>
      </c>
      <c r="H12" s="259">
        <f>'ANNEX C -Table 1'!H13</f>
        <v>0</v>
      </c>
      <c r="I12" s="259">
        <f>'ANNEX C -Table 1'!I13</f>
        <v>0</v>
      </c>
      <c r="J12" s="128">
        <f>'ANNEX C -Table 1'!J13</f>
        <v>401.77968684868188</v>
      </c>
      <c r="K12" s="128">
        <f>'ANNEX C -Table 1'!K13</f>
        <v>248.07329948928304</v>
      </c>
      <c r="L12" s="128">
        <f>'ANNEX C -Table 1'!L13</f>
        <v>-2234.7368075177692</v>
      </c>
      <c r="M12" s="128">
        <f>'ANNEX C -Table 1'!M13</f>
        <v>-1642.1685350423668</v>
      </c>
      <c r="N12" s="128">
        <f>'ANNEX C -Table 1'!N13</f>
        <v>4397.2024861379796</v>
      </c>
      <c r="O12" s="128">
        <f>'ANNEX C -Table 1'!O13</f>
        <v>4970.2908203799498</v>
      </c>
      <c r="P12" s="128">
        <f>'ANNEX C -Table 1'!P13</f>
        <v>-1582.5553495049317</v>
      </c>
      <c r="Q12" s="128">
        <f>'ANNEX C -Table 1'!Q13</f>
        <v>-1787.4836937947184</v>
      </c>
      <c r="R12" s="128">
        <f>'ANNEX C -Table 1'!R13</f>
        <v>262.515316774967</v>
      </c>
      <c r="S12" s="128">
        <f>'ANNEX C -Table 1'!S13</f>
        <v>-204.78039345747789</v>
      </c>
      <c r="T12" s="129"/>
      <c r="U12" s="130"/>
      <c r="V12" s="130"/>
      <c r="W12" s="130"/>
      <c r="X12" s="130"/>
      <c r="Y12" s="130"/>
      <c r="Z12" s="130"/>
    </row>
    <row r="13" spans="1:26" s="122" customFormat="1" ht="20.100000000000001" customHeight="1">
      <c r="A13" s="472"/>
      <c r="B13" s="452" t="s">
        <v>9</v>
      </c>
      <c r="C13" s="453"/>
      <c r="D13" s="128">
        <f>'ANNEX C -Table 1'!D14</f>
        <v>-1474.1100084487853</v>
      </c>
      <c r="E13" s="128">
        <f>'ANNEX C -Table 1'!E14</f>
        <v>-1616.3752108243102</v>
      </c>
      <c r="F13" s="128">
        <f>'ANNEX C -Table 1'!F14</f>
        <v>70.91962291628478</v>
      </c>
      <c r="G13" s="128">
        <f>'ANNEX C -Table 1'!G14</f>
        <v>49.281395907603489</v>
      </c>
      <c r="H13" s="128">
        <f>'ANNEX C -Table 1'!H14</f>
        <v>-401.77968684868188</v>
      </c>
      <c r="I13" s="128">
        <f>'ANNEX C -Table 1'!I14</f>
        <v>-248.07329948928304</v>
      </c>
      <c r="J13" s="259">
        <f>'ANNEX C -Table 1'!J14</f>
        <v>0</v>
      </c>
      <c r="K13" s="259">
        <f>'ANNEX C -Table 1'!K14</f>
        <v>0</v>
      </c>
      <c r="L13" s="128">
        <f>'ANNEX C -Table 1'!L14</f>
        <v>-1973.8082169324566</v>
      </c>
      <c r="M13" s="128">
        <f>'ANNEX C -Table 1'!M14</f>
        <v>-2221.017496810498</v>
      </c>
      <c r="N13" s="128">
        <f>'ANNEX C -Table 1'!N14</f>
        <v>2730.0469594317542</v>
      </c>
      <c r="O13" s="128">
        <f>'ANNEX C -Table 1'!O14</f>
        <v>3243.4327779541154</v>
      </c>
      <c r="P13" s="128">
        <f>'ANNEX C -Table 1'!P14</f>
        <v>-1048.7313298818844</v>
      </c>
      <c r="Q13" s="128">
        <f>'ANNEX C -Table 1'!Q14</f>
        <v>-792.7518332623722</v>
      </c>
      <c r="R13" s="128">
        <f>'ANNEX C -Table 1'!R14</f>
        <v>435.75951033322059</v>
      </c>
      <c r="S13" s="128">
        <f>'ANNEX C -Table 1'!S14</f>
        <v>419.40365489019905</v>
      </c>
      <c r="T13" s="129"/>
      <c r="U13" s="130"/>
      <c r="V13" s="130"/>
      <c r="W13" s="130"/>
      <c r="X13" s="130"/>
      <c r="Y13" s="130"/>
      <c r="Z13" s="130"/>
    </row>
    <row r="14" spans="1:26" s="122" customFormat="1" ht="20.100000000000001" customHeight="1">
      <c r="A14" s="472"/>
      <c r="B14" s="452" t="s">
        <v>10</v>
      </c>
      <c r="C14" s="453"/>
      <c r="D14" s="128">
        <f>'ANNEX C -Table 1'!D15</f>
        <v>137.58397334327987</v>
      </c>
      <c r="E14" s="128">
        <f>'ANNEX C -Table 1'!E15</f>
        <v>146.78589470375613</v>
      </c>
      <c r="F14" s="128">
        <f>'ANNEX C -Table 1'!F15</f>
        <v>2.5286931752100008</v>
      </c>
      <c r="G14" s="128">
        <f>'ANNEX C -Table 1'!G15</f>
        <v>2.3476197817899989</v>
      </c>
      <c r="H14" s="128">
        <f>'ANNEX C -Table 1'!H15</f>
        <v>2234.7368075177692</v>
      </c>
      <c r="I14" s="128">
        <f>'ANNEX C -Table 1'!I15</f>
        <v>1642.1685350423668</v>
      </c>
      <c r="J14" s="128">
        <f>'ANNEX C -Table 1'!J15</f>
        <v>1973.8082169324566</v>
      </c>
      <c r="K14" s="128">
        <f>'ANNEX C -Table 1'!K15</f>
        <v>2221.017496810498</v>
      </c>
      <c r="L14" s="128">
        <f>'ANNEX C -Table 1'!L15</f>
        <v>0</v>
      </c>
      <c r="M14" s="128">
        <f>'ANNEX C -Table 1'!M15</f>
        <v>0</v>
      </c>
      <c r="N14" s="128">
        <f>'ANNEX C -Table 1'!N15</f>
        <v>175.90004000000002</v>
      </c>
      <c r="O14" s="128">
        <f>'ANNEX C -Table 1'!O15</f>
        <v>185.04916</v>
      </c>
      <c r="P14" s="128">
        <f>'ANNEX C -Table 1'!P15</f>
        <v>4524.5577309687151</v>
      </c>
      <c r="Q14" s="128">
        <f>'ANNEX C -Table 1'!Q15</f>
        <v>4197.3687063384123</v>
      </c>
      <c r="R14" s="128">
        <f>'ANNEX C -Table 1'!R15</f>
        <v>3558.8431909763781</v>
      </c>
      <c r="S14" s="128">
        <f>'ANNEX C -Table 1'!S15</f>
        <v>3299.0639288396792</v>
      </c>
      <c r="T14" s="129"/>
      <c r="U14" s="130"/>
      <c r="V14" s="130"/>
      <c r="W14" s="130"/>
      <c r="X14" s="130"/>
      <c r="Y14" s="130"/>
      <c r="Z14" s="130"/>
    </row>
    <row r="15" spans="1:26" s="122" customFormat="1" ht="20.100000000000001" customHeight="1">
      <c r="A15" s="472"/>
      <c r="B15" s="452" t="s">
        <v>11</v>
      </c>
      <c r="C15" s="453"/>
      <c r="D15" s="128">
        <f>'ANNEX C -Table 1'!D16</f>
        <v>519.01472986097997</v>
      </c>
      <c r="E15" s="128">
        <f>'ANNEX C -Table 1'!E16</f>
        <v>608.07558948884389</v>
      </c>
      <c r="F15" s="128">
        <f>'ANNEX C -Table 1'!F16</f>
        <v>-1351.0740548389183</v>
      </c>
      <c r="G15" s="128">
        <f>'ANNEX C -Table 1'!G16</f>
        <v>-1686.3114747062934</v>
      </c>
      <c r="H15" s="128">
        <f>'ANNEX C -Table 1'!H16</f>
        <v>-4397.2024861379796</v>
      </c>
      <c r="I15" s="128">
        <f>'ANNEX C -Table 1'!I16</f>
        <v>-4970.2908203799498</v>
      </c>
      <c r="J15" s="128">
        <f>'ANNEX C -Table 1'!J16</f>
        <v>-2730.0469594317542</v>
      </c>
      <c r="K15" s="128">
        <f>'ANNEX C -Table 1'!K16</f>
        <v>-3243.4327779541154</v>
      </c>
      <c r="L15" s="128">
        <f>'ANNEX C -Table 1'!L16</f>
        <v>-175.90004000000002</v>
      </c>
      <c r="M15" s="128">
        <f>'ANNEX C -Table 1'!M16</f>
        <v>-185.04916</v>
      </c>
      <c r="N15" s="128">
        <f>'ANNEX C -Table 1'!N16</f>
        <v>0</v>
      </c>
      <c r="O15" s="128">
        <f>'ANNEX C -Table 1'!O16</f>
        <v>0</v>
      </c>
      <c r="P15" s="128">
        <f>'ANNEX C -Table 1'!P16</f>
        <v>-8135.2088105476741</v>
      </c>
      <c r="Q15" s="128">
        <f>'ANNEX C -Table 1'!Q16</f>
        <v>-9477.008643551515</v>
      </c>
      <c r="R15" s="128">
        <f>'ANNEX C -Table 1'!R16</f>
        <v>0</v>
      </c>
      <c r="S15" s="128">
        <f>'ANNEX C -Table 1'!S16</f>
        <v>0</v>
      </c>
      <c r="T15" s="129"/>
      <c r="U15" s="130"/>
      <c r="V15" s="130"/>
      <c r="W15" s="130"/>
      <c r="X15" s="130"/>
      <c r="Y15" s="130"/>
      <c r="Z15" s="130"/>
    </row>
    <row r="16" spans="1:26" s="122" customFormat="1" ht="20.100000000000001" customHeight="1">
      <c r="A16" s="472"/>
      <c r="B16" s="452" t="s">
        <v>13</v>
      </c>
      <c r="C16" s="453"/>
      <c r="D16" s="128">
        <f>'ANNEX C -Table 1'!D17</f>
        <v>-2065.0732961611457</v>
      </c>
      <c r="E16" s="128">
        <f>'ANNEX C -Table 1'!E17</f>
        <v>-2666.3173098449183</v>
      </c>
      <c r="F16" s="128">
        <f>'ANNEX C -Table 1'!F17</f>
        <v>4370.7622689017253</v>
      </c>
      <c r="G16" s="128">
        <f>'ANNEX C -Table 1'!G17</f>
        <v>5264.9894883770139</v>
      </c>
      <c r="H16" s="128">
        <f>'ANNEX C -Table 1'!H17</f>
        <v>-262.515316774967</v>
      </c>
      <c r="I16" s="128">
        <f>'ANNEX C -Table 1'!I17</f>
        <v>204.78039345747789</v>
      </c>
      <c r="J16" s="128">
        <f>'ANNEX C -Table 1'!J17</f>
        <v>-435.75951033322059</v>
      </c>
      <c r="K16" s="128">
        <f>'ANNEX C -Table 1'!K17</f>
        <v>-419.40365489019905</v>
      </c>
      <c r="L16" s="128">
        <f>'ANNEX C -Table 1'!L17</f>
        <v>-3558.8431909763781</v>
      </c>
      <c r="M16" s="128">
        <f>'ANNEX C -Table 1'!M17</f>
        <v>-3299.0639288396792</v>
      </c>
      <c r="N16" s="128">
        <f>'ANNEX C -Table 1'!N17</f>
        <v>0</v>
      </c>
      <c r="O16" s="128">
        <f>'ANNEX C -Table 1'!O17</f>
        <v>0</v>
      </c>
      <c r="P16" s="128">
        <f>'ANNEX C -Table 1'!P17</f>
        <v>-1951.4290453439862</v>
      </c>
      <c r="Q16" s="128">
        <f>'ANNEX C -Table 1'!Q17</f>
        <v>-915.01501174030454</v>
      </c>
      <c r="R16" s="131">
        <f>'ANNEX C -Table 1'!R17</f>
        <v>0</v>
      </c>
      <c r="S16" s="131">
        <f>'ANNEX C -Table 1'!S17</f>
        <v>0</v>
      </c>
      <c r="T16" s="129"/>
      <c r="U16" s="130"/>
      <c r="V16" s="130"/>
      <c r="W16" s="130"/>
      <c r="X16" s="130"/>
      <c r="Y16" s="130"/>
      <c r="Z16" s="130"/>
    </row>
    <row r="17" spans="1:26" s="122" customFormat="1" ht="20.100000000000001" customHeight="1">
      <c r="A17" s="133"/>
      <c r="B17" s="452" t="s">
        <v>16</v>
      </c>
      <c r="C17" s="453"/>
      <c r="D17" s="134">
        <f>'ANNEX C -Table 1'!D18</f>
        <v>-4526.2418586464973</v>
      </c>
      <c r="E17" s="134">
        <f>'ANNEX C -Table 1'!E18</f>
        <v>-5939.55610054718</v>
      </c>
      <c r="F17" s="134">
        <f>'ANNEX C -Table 1'!F18</f>
        <v>589.99307242130271</v>
      </c>
      <c r="G17" s="134">
        <f>'ANNEX C -Table 1'!G18</f>
        <v>678.35281480907997</v>
      </c>
      <c r="H17" s="134">
        <f>'ANNEX C -Table 1'!H18</f>
        <v>1320.0400327299656</v>
      </c>
      <c r="I17" s="134">
        <f>'ANNEX C -Table 1'!I18</f>
        <v>1992.2640872521972</v>
      </c>
      <c r="J17" s="134">
        <f>'ANNEX C -Table 1'!J18</f>
        <v>612.97181954866437</v>
      </c>
      <c r="K17" s="134">
        <f>'ANNEX C -Table 1'!K18</f>
        <v>373.34817837217315</v>
      </c>
      <c r="L17" s="134">
        <f>'ANNEX C -Table 1'!L18</f>
        <v>-8083.4009219450945</v>
      </c>
      <c r="M17" s="134">
        <f>'ANNEX C -Table 1'!M18</f>
        <v>-7496.4326351780892</v>
      </c>
      <c r="N17" s="134">
        <f>'ANNEX C -Table 1'!N18</f>
        <v>8135.2088105476723</v>
      </c>
      <c r="O17" s="134">
        <f>'ANNEX C -Table 1'!O18</f>
        <v>9477.008643551515</v>
      </c>
      <c r="P17" s="134">
        <f>'ANNEX C -Table 1'!P18</f>
        <v>-1951.4290453439871</v>
      </c>
      <c r="Q17" s="134">
        <f>'ANNEX C -Table 1'!Q18</f>
        <v>-915.01501174030273</v>
      </c>
      <c r="R17" s="134">
        <f>'ANNEX C -Table 1'!R18</f>
        <v>1951.429045343986</v>
      </c>
      <c r="S17" s="134">
        <f>'ANNEX C -Table 1'!S18</f>
        <v>915.01501174030545</v>
      </c>
      <c r="T17" s="129"/>
      <c r="U17" s="130"/>
      <c r="V17" s="130"/>
      <c r="W17" s="130"/>
      <c r="X17" s="130"/>
      <c r="Y17" s="130"/>
      <c r="Z17" s="130"/>
    </row>
    <row r="18" spans="1:26" s="141" customFormat="1" ht="12.75">
      <c r="A18" s="431"/>
      <c r="B18" s="260"/>
      <c r="C18" s="136"/>
      <c r="D18" s="137"/>
      <c r="E18" s="138"/>
      <c r="F18" s="137"/>
      <c r="G18" s="138"/>
      <c r="H18" s="137"/>
      <c r="I18" s="138"/>
      <c r="J18" s="137"/>
      <c r="K18" s="138"/>
      <c r="L18" s="137"/>
      <c r="M18" s="138"/>
      <c r="N18" s="137"/>
      <c r="O18" s="138"/>
      <c r="P18" s="137"/>
      <c r="Q18" s="138"/>
      <c r="R18" s="137"/>
      <c r="S18" s="138"/>
      <c r="T18" s="139"/>
      <c r="U18" s="140"/>
      <c r="V18" s="140"/>
      <c r="W18" s="140"/>
      <c r="X18" s="140"/>
      <c r="Y18" s="140"/>
      <c r="Z18" s="140"/>
    </row>
    <row r="19" spans="1:26" s="114" customFormat="1" ht="20.100000000000001" customHeight="1">
      <c r="A19" s="142"/>
      <c r="B19" s="261" t="s">
        <v>17</v>
      </c>
      <c r="C19" s="144"/>
      <c r="D19" s="145"/>
      <c r="E19" s="146"/>
      <c r="F19" s="145"/>
      <c r="G19" s="146"/>
      <c r="H19" s="145"/>
      <c r="I19" s="146"/>
      <c r="J19" s="145"/>
      <c r="K19" s="146"/>
      <c r="L19" s="145"/>
      <c r="M19" s="146"/>
      <c r="N19" s="145"/>
      <c r="O19" s="146"/>
      <c r="P19" s="145"/>
      <c r="Q19" s="146"/>
      <c r="R19" s="145"/>
      <c r="S19" s="146"/>
      <c r="T19" s="147"/>
      <c r="U19" s="148"/>
      <c r="V19" s="148"/>
      <c r="W19" s="148"/>
      <c r="X19" s="148"/>
      <c r="Y19" s="148"/>
      <c r="Z19" s="148"/>
    </row>
    <row r="20" spans="1:26" s="114" customFormat="1" ht="4.5" customHeight="1">
      <c r="A20" s="142"/>
      <c r="B20" s="262"/>
      <c r="C20" s="144"/>
      <c r="D20" s="145"/>
      <c r="E20" s="146"/>
      <c r="F20" s="145"/>
      <c r="G20" s="146"/>
      <c r="H20" s="145"/>
      <c r="I20" s="146"/>
      <c r="J20" s="145"/>
      <c r="K20" s="146"/>
      <c r="L20" s="145"/>
      <c r="M20" s="146"/>
      <c r="N20" s="145"/>
      <c r="O20" s="146"/>
      <c r="P20" s="145"/>
      <c r="Q20" s="146"/>
      <c r="R20" s="145"/>
      <c r="S20" s="146"/>
      <c r="T20" s="147"/>
      <c r="U20" s="148"/>
      <c r="V20" s="148"/>
      <c r="W20" s="148"/>
      <c r="X20" s="148"/>
      <c r="Y20" s="148"/>
      <c r="Z20" s="148"/>
    </row>
    <row r="21" spans="1:26" s="122" customFormat="1" ht="20.100000000000001" customHeight="1">
      <c r="A21" s="133"/>
      <c r="B21" s="150"/>
      <c r="C21" s="150"/>
      <c r="D21" s="447" t="s">
        <v>4</v>
      </c>
      <c r="E21" s="447"/>
      <c r="F21" s="447"/>
      <c r="G21" s="447"/>
      <c r="H21" s="447"/>
      <c r="I21" s="447"/>
      <c r="J21" s="447"/>
      <c r="K21" s="447"/>
      <c r="L21" s="447"/>
      <c r="M21" s="447"/>
      <c r="N21" s="447"/>
      <c r="O21" s="447"/>
      <c r="P21" s="447"/>
      <c r="Q21" s="447"/>
      <c r="R21" s="447"/>
      <c r="S21" s="447"/>
      <c r="T21" s="151"/>
    </row>
    <row r="22" spans="1:26" s="122" customFormat="1" ht="37.35" customHeight="1">
      <c r="A22" s="133"/>
      <c r="B22" s="443" t="s">
        <v>5</v>
      </c>
      <c r="C22" s="444"/>
      <c r="D22" s="446" t="s">
        <v>6</v>
      </c>
      <c r="E22" s="446"/>
      <c r="F22" s="446" t="s">
        <v>7</v>
      </c>
      <c r="G22" s="446"/>
      <c r="H22" s="446" t="s">
        <v>8</v>
      </c>
      <c r="I22" s="446"/>
      <c r="J22" s="446" t="s">
        <v>9</v>
      </c>
      <c r="K22" s="446"/>
      <c r="L22" s="446" t="s">
        <v>10</v>
      </c>
      <c r="M22" s="446"/>
      <c r="N22" s="446" t="s">
        <v>11</v>
      </c>
      <c r="O22" s="446"/>
      <c r="P22" s="456" t="s">
        <v>12</v>
      </c>
      <c r="Q22" s="456"/>
      <c r="R22" s="446" t="s">
        <v>13</v>
      </c>
      <c r="S22" s="446"/>
      <c r="T22" s="151"/>
    </row>
    <row r="23" spans="1:26" s="122" customFormat="1" ht="20.100000000000001" customHeight="1">
      <c r="A23" s="472"/>
      <c r="B23" s="452" t="s">
        <v>6</v>
      </c>
      <c r="C23" s="453"/>
      <c r="D23" s="448" t="str">
        <f>'ANNEX C -Table 1'!D24</f>
        <v>--</v>
      </c>
      <c r="E23" s="449"/>
      <c r="F23" s="448">
        <f>'ANNEX C -Table 1'!F24</f>
        <v>356.6260650094685</v>
      </c>
      <c r="G23" s="449"/>
      <c r="H23" s="448">
        <f>'ANNEX C -Table 1'!H24</f>
        <v>15.702331833146724</v>
      </c>
      <c r="I23" s="449"/>
      <c r="J23" s="448">
        <f>'ANNEX C -Table 1'!J24</f>
        <v>9.6509216788529564</v>
      </c>
      <c r="K23" s="449"/>
      <c r="L23" s="448">
        <f>'ANNEX C -Table 1'!L24</f>
        <v>-6.6882218450814355</v>
      </c>
      <c r="M23" s="449"/>
      <c r="N23" s="448">
        <f>'ANNEX C -Table 1'!N24</f>
        <v>-17.159601549597486</v>
      </c>
      <c r="O23" s="449"/>
      <c r="P23" s="448">
        <f>'ANNEX C -Table 1'!P24</f>
        <v>32.995311275911213</v>
      </c>
      <c r="Q23" s="449"/>
      <c r="R23" s="448">
        <f>'ANNEX C -Table 1'!R24</f>
        <v>29.114899446980953</v>
      </c>
      <c r="S23" s="449"/>
      <c r="T23" s="151"/>
    </row>
    <row r="24" spans="1:26" s="122" customFormat="1" ht="20.100000000000001" customHeight="1">
      <c r="A24" s="472"/>
      <c r="B24" s="452" t="s">
        <v>7</v>
      </c>
      <c r="C24" s="453"/>
      <c r="D24" s="450">
        <f>'ANNEX C -Table 1'!D25</f>
        <v>-356.6260650094685</v>
      </c>
      <c r="E24" s="451"/>
      <c r="F24" s="454" t="str">
        <f>'ANNEX C -Table 1'!F25</f>
        <v>-</v>
      </c>
      <c r="G24" s="455"/>
      <c r="H24" s="450">
        <f>'ANNEX C -Table 1'!H25</f>
        <v>37.028821933784592</v>
      </c>
      <c r="I24" s="451"/>
      <c r="J24" s="450">
        <f>'ANNEX C -Table 1'!J25</f>
        <v>30.510916610799764</v>
      </c>
      <c r="K24" s="451"/>
      <c r="L24" s="450">
        <f>'ANNEX C -Table 1'!L25</f>
        <v>7.160749876463929</v>
      </c>
      <c r="M24" s="451"/>
      <c r="N24" s="450">
        <f>'ANNEX C -Table 1'!N25</f>
        <v>24.812660613732515</v>
      </c>
      <c r="O24" s="451"/>
      <c r="P24" s="450">
        <f>'ANNEX C -Table 1'!P25</f>
        <v>21.314908030823599</v>
      </c>
      <c r="Q24" s="451"/>
      <c r="R24" s="450">
        <f>'ANNEX C -Table 1'!R25</f>
        <v>-20.459296673209064</v>
      </c>
      <c r="S24" s="451"/>
      <c r="T24" s="151"/>
    </row>
    <row r="25" spans="1:26" s="122" customFormat="1" ht="20.100000000000001" customHeight="1">
      <c r="A25" s="472"/>
      <c r="B25" s="452" t="s">
        <v>8</v>
      </c>
      <c r="C25" s="453"/>
      <c r="D25" s="450">
        <f>'ANNEX C -Table 1'!D26</f>
        <v>-15.702331833146724</v>
      </c>
      <c r="E25" s="451"/>
      <c r="F25" s="450">
        <f>'ANNEX C -Table 1'!F26</f>
        <v>-37.028821933784592</v>
      </c>
      <c r="G25" s="451"/>
      <c r="H25" s="450" t="str">
        <f>'ANNEX C -Table 1'!H26</f>
        <v>--</v>
      </c>
      <c r="I25" s="451"/>
      <c r="J25" s="450">
        <f>'ANNEX C -Table 1'!J26</f>
        <v>-38.256385872809858</v>
      </c>
      <c r="K25" s="451"/>
      <c r="L25" s="450">
        <f>'ANNEX C -Table 1'!L26</f>
        <v>26.516244350653391</v>
      </c>
      <c r="M25" s="451"/>
      <c r="N25" s="450">
        <f>'ANNEX C -Table 1'!N26</f>
        <v>13.033021245862802</v>
      </c>
      <c r="O25" s="451"/>
      <c r="P25" s="450">
        <f>'ANNEX C -Table 1'!P26</f>
        <v>-12.949205495649437</v>
      </c>
      <c r="Q25" s="451"/>
      <c r="R25" s="450">
        <f>'ANNEX C -Table 1'!R26</f>
        <v>-178.00702677970574</v>
      </c>
      <c r="S25" s="451"/>
      <c r="T25" s="151"/>
    </row>
    <row r="26" spans="1:26" s="122" customFormat="1" ht="20.100000000000001" customHeight="1">
      <c r="A26" s="472"/>
      <c r="B26" s="452" t="s">
        <v>9</v>
      </c>
      <c r="C26" s="453"/>
      <c r="D26" s="450">
        <f>'ANNEX C -Table 1'!D27</f>
        <v>-9.6509216788529564</v>
      </c>
      <c r="E26" s="451"/>
      <c r="F26" s="450">
        <f>'ANNEX C -Table 1'!F27</f>
        <v>-30.510916610799764</v>
      </c>
      <c r="G26" s="451"/>
      <c r="H26" s="450">
        <f>'ANNEX C -Table 1'!H27</f>
        <v>38.256385872809858</v>
      </c>
      <c r="I26" s="451"/>
      <c r="J26" s="450" t="str">
        <f>'ANNEX C -Table 1'!J27</f>
        <v>--</v>
      </c>
      <c r="K26" s="451"/>
      <c r="L26" s="450">
        <f>'ANNEX C -Table 1'!L27</f>
        <v>-12.524483268300266</v>
      </c>
      <c r="M26" s="451"/>
      <c r="N26" s="450">
        <f>'ANNEX C -Table 1'!N27</f>
        <v>18.8050178678692</v>
      </c>
      <c r="O26" s="451"/>
      <c r="P26" s="450">
        <f>'ANNEX C -Table 1'!P27</f>
        <v>24.408491414892932</v>
      </c>
      <c r="Q26" s="451"/>
      <c r="R26" s="450">
        <f>'ANNEX C -Table 1'!R27</f>
        <v>-3.7534133060032109</v>
      </c>
      <c r="S26" s="451"/>
      <c r="T26" s="151"/>
    </row>
    <row r="27" spans="1:26" s="122" customFormat="1" ht="20.100000000000001" customHeight="1">
      <c r="A27" s="472"/>
      <c r="B27" s="452" t="s">
        <v>10</v>
      </c>
      <c r="C27" s="453"/>
      <c r="D27" s="450">
        <f>'ANNEX C -Table 1'!D28</f>
        <v>6.6882218450814355</v>
      </c>
      <c r="E27" s="451"/>
      <c r="F27" s="450">
        <f>'ANNEX C -Table 1'!F28</f>
        <v>-7.160749876463929</v>
      </c>
      <c r="G27" s="451"/>
      <c r="H27" s="450">
        <f>'ANNEX C -Table 1'!H28</f>
        <v>-26.516244350653391</v>
      </c>
      <c r="I27" s="451"/>
      <c r="J27" s="450">
        <f>'ANNEX C -Table 1'!J28</f>
        <v>12.524483268300266</v>
      </c>
      <c r="K27" s="451"/>
      <c r="L27" s="450" t="str">
        <f>'ANNEX C -Table 1'!L28</f>
        <v>-</v>
      </c>
      <c r="M27" s="451"/>
      <c r="N27" s="450">
        <f>'ANNEX C -Table 1'!N28</f>
        <v>5.2013177484211948</v>
      </c>
      <c r="O27" s="451"/>
      <c r="P27" s="450">
        <f>'ANNEX C -Table 1'!P28</f>
        <v>-7.231403467146194</v>
      </c>
      <c r="Q27" s="451"/>
      <c r="R27" s="450">
        <f>'ANNEX C -Table 1'!R28</f>
        <v>-7.299542244383848</v>
      </c>
      <c r="S27" s="451"/>
      <c r="T27" s="151"/>
    </row>
    <row r="28" spans="1:26" s="122" customFormat="1" ht="20.100000000000001" customHeight="1">
      <c r="A28" s="472"/>
      <c r="B28" s="452" t="s">
        <v>11</v>
      </c>
      <c r="C28" s="453"/>
      <c r="D28" s="450">
        <f>'ANNEX C -Table 1'!D29</f>
        <v>17.159601549597486</v>
      </c>
      <c r="E28" s="451"/>
      <c r="F28" s="450">
        <f>'ANNEX C -Table 1'!F29</f>
        <v>-24.812660613732515</v>
      </c>
      <c r="G28" s="451"/>
      <c r="H28" s="450">
        <f>'ANNEX C -Table 1'!H29</f>
        <v>-13.033021245862802</v>
      </c>
      <c r="I28" s="451"/>
      <c r="J28" s="450">
        <f>'ANNEX C -Table 1'!J29</f>
        <v>-18.8050178678692</v>
      </c>
      <c r="K28" s="451"/>
      <c r="L28" s="450">
        <f>'ANNEX C -Table 1'!L29</f>
        <v>-5.2013177484211948</v>
      </c>
      <c r="M28" s="451"/>
      <c r="N28" s="450" t="str">
        <f>'ANNEX C -Table 1'!N29</f>
        <v>-</v>
      </c>
      <c r="O28" s="451"/>
      <c r="P28" s="450">
        <f>'ANNEX C -Table 1'!P29</f>
        <v>-16.493735615785734</v>
      </c>
      <c r="Q28" s="451"/>
      <c r="R28" s="450" t="str">
        <f>'ANNEX C -Table 1'!R29</f>
        <v>-</v>
      </c>
      <c r="S28" s="451"/>
      <c r="T28" s="151"/>
    </row>
    <row r="29" spans="1:26" s="122" customFormat="1" ht="20.100000000000001" customHeight="1">
      <c r="A29" s="472"/>
      <c r="B29" s="452" t="s">
        <v>13</v>
      </c>
      <c r="C29" s="453"/>
      <c r="D29" s="450">
        <f>'ANNEX C -Table 1'!D30</f>
        <v>-29.114899446980953</v>
      </c>
      <c r="E29" s="451"/>
      <c r="F29" s="450">
        <f>'ANNEX C -Table 1'!F30</f>
        <v>20.459296673209085</v>
      </c>
      <c r="G29" s="451"/>
      <c r="H29" s="450">
        <f>'ANNEX C -Table 1'!H30</f>
        <v>178.00702677970574</v>
      </c>
      <c r="I29" s="451"/>
      <c r="J29" s="450">
        <f>'ANNEX C -Table 1'!J30</f>
        <v>3.7534133060032109</v>
      </c>
      <c r="K29" s="451"/>
      <c r="L29" s="450">
        <f>'ANNEX C -Table 1'!L30</f>
        <v>7.299542244383848</v>
      </c>
      <c r="M29" s="451"/>
      <c r="N29" s="450" t="str">
        <f>'ANNEX C -Table 1'!N30</f>
        <v>-</v>
      </c>
      <c r="O29" s="451"/>
      <c r="P29" s="450">
        <f>'ANNEX C -Table 1'!P30</f>
        <v>53.110515910199993</v>
      </c>
      <c r="Q29" s="451"/>
      <c r="R29" s="454" t="str">
        <f>'ANNEX C -Table 1'!R30</f>
        <v>-</v>
      </c>
      <c r="S29" s="455"/>
      <c r="T29" s="151"/>
    </row>
    <row r="30" spans="1:26" s="122" customFormat="1" ht="20.100000000000001" customHeight="1">
      <c r="A30" s="133"/>
      <c r="B30" s="452" t="s">
        <v>16</v>
      </c>
      <c r="C30" s="453"/>
      <c r="D30" s="470">
        <f>'ANNEX C -Table 1'!D31</f>
        <v>-31.224894427610465</v>
      </c>
      <c r="E30" s="471"/>
      <c r="F30" s="470">
        <f>'ANNEX C -Table 1'!F31</f>
        <v>14.976403371170646</v>
      </c>
      <c r="G30" s="471"/>
      <c r="H30" s="470">
        <f>'ANNEX C -Table 1'!H31</f>
        <v>50.924520306555387</v>
      </c>
      <c r="I30" s="471"/>
      <c r="J30" s="470">
        <f>'ANNEX C -Table 1'!J31</f>
        <v>-39.092113786393618</v>
      </c>
      <c r="K30" s="471"/>
      <c r="L30" s="470">
        <f>'ANNEX C -Table 1'!L31</f>
        <v>7.2614026253910486</v>
      </c>
      <c r="M30" s="471"/>
      <c r="N30" s="470">
        <f>'ANNEX C -Table 1'!N31</f>
        <v>16.493735615785763</v>
      </c>
      <c r="O30" s="471"/>
      <c r="P30" s="470">
        <f>'ANNEX C -Table 1'!P31</f>
        <v>53.110515910200107</v>
      </c>
      <c r="Q30" s="471"/>
      <c r="R30" s="470">
        <f>'ANNEX C -Table 1'!R31</f>
        <v>-53.110515910199943</v>
      </c>
      <c r="S30" s="471"/>
      <c r="T30" s="151"/>
    </row>
    <row r="31" spans="1:26" s="157" customFormat="1" ht="14.1" customHeight="1">
      <c r="A31" s="431"/>
      <c r="B31" s="431"/>
      <c r="C31" s="152"/>
      <c r="D31" s="153"/>
      <c r="E31" s="153"/>
      <c r="F31" s="153"/>
      <c r="G31" s="153"/>
      <c r="H31" s="153"/>
      <c r="I31" s="154"/>
      <c r="J31" s="153"/>
      <c r="K31" s="153"/>
      <c r="L31" s="153"/>
      <c r="M31" s="153"/>
      <c r="N31" s="153"/>
      <c r="O31" s="153"/>
      <c r="P31" s="155"/>
      <c r="Q31" s="155"/>
      <c r="R31" s="153"/>
      <c r="S31" s="153"/>
      <c r="T31" s="139"/>
      <c r="U31" s="156"/>
      <c r="V31" s="156"/>
      <c r="W31" s="156"/>
      <c r="X31" s="156"/>
      <c r="Y31" s="156"/>
      <c r="Z31" s="156"/>
    </row>
    <row r="32" spans="1:26" ht="18">
      <c r="A32" s="116">
        <v>2</v>
      </c>
      <c r="B32" s="115" t="s">
        <v>155</v>
      </c>
      <c r="C32" s="115"/>
      <c r="D32" s="111"/>
      <c r="E32" s="111"/>
      <c r="F32" s="111"/>
      <c r="G32" s="111"/>
      <c r="H32" s="111"/>
      <c r="I32" s="111"/>
      <c r="J32" s="111"/>
      <c r="K32" s="111"/>
      <c r="L32" s="111"/>
      <c r="M32" s="111"/>
      <c r="N32" s="111"/>
      <c r="O32" s="111"/>
      <c r="P32" s="111"/>
      <c r="Q32" s="111"/>
      <c r="R32" s="111"/>
      <c r="S32" s="111"/>
      <c r="T32" s="111"/>
    </row>
    <row r="33" spans="1:20" ht="18">
      <c r="A33" s="111"/>
      <c r="B33" s="115" t="s">
        <v>3</v>
      </c>
      <c r="C33" s="115"/>
      <c r="D33" s="111"/>
      <c r="E33" s="111"/>
      <c r="F33" s="111"/>
      <c r="G33" s="111"/>
      <c r="H33" s="111"/>
      <c r="I33" s="111"/>
      <c r="J33" s="111"/>
      <c r="K33" s="111"/>
      <c r="L33" s="111"/>
      <c r="M33" s="111"/>
      <c r="N33" s="111"/>
      <c r="O33" s="111"/>
      <c r="P33" s="111"/>
      <c r="Q33" s="111"/>
      <c r="R33" s="111"/>
      <c r="S33" s="111"/>
      <c r="T33" s="111"/>
    </row>
    <row r="34" spans="1:20" ht="18">
      <c r="A34" s="111"/>
      <c r="B34" s="115"/>
      <c r="C34" s="115"/>
      <c r="D34" s="111"/>
      <c r="E34" s="111"/>
      <c r="F34" s="111"/>
      <c r="G34" s="111"/>
      <c r="H34" s="111"/>
      <c r="I34" s="111"/>
      <c r="J34" s="111"/>
      <c r="K34" s="111"/>
      <c r="L34" s="111"/>
      <c r="M34" s="111"/>
      <c r="N34" s="111"/>
      <c r="O34" s="111"/>
      <c r="P34" s="111"/>
      <c r="Q34" s="111"/>
      <c r="R34" s="111"/>
      <c r="S34" s="111"/>
      <c r="T34" s="111"/>
    </row>
    <row r="35" spans="1:20" ht="20.100000000000001" customHeight="1">
      <c r="A35" s="120"/>
      <c r="B35" s="121"/>
      <c r="C35" s="121"/>
      <c r="D35" s="447" t="s">
        <v>4</v>
      </c>
      <c r="E35" s="447"/>
      <c r="F35" s="447"/>
      <c r="G35" s="447"/>
      <c r="H35" s="447"/>
      <c r="I35" s="447"/>
      <c r="J35" s="447"/>
      <c r="K35" s="447"/>
      <c r="L35" s="447"/>
      <c r="M35" s="447"/>
      <c r="N35" s="447"/>
      <c r="O35" s="447"/>
      <c r="P35" s="447"/>
      <c r="Q35" s="447"/>
      <c r="R35" s="447"/>
      <c r="S35" s="447"/>
      <c r="T35" s="120"/>
    </row>
    <row r="36" spans="1:20" ht="22.35" customHeight="1">
      <c r="A36" s="133"/>
      <c r="B36" s="439" t="s">
        <v>5</v>
      </c>
      <c r="C36" s="440"/>
      <c r="D36" s="443" t="s">
        <v>6</v>
      </c>
      <c r="E36" s="444"/>
      <c r="F36" s="443" t="s">
        <v>7</v>
      </c>
      <c r="G36" s="444"/>
      <c r="H36" s="443" t="s">
        <v>8</v>
      </c>
      <c r="I36" s="444"/>
      <c r="J36" s="443" t="s">
        <v>9</v>
      </c>
      <c r="K36" s="444"/>
      <c r="L36" s="443" t="s">
        <v>10</v>
      </c>
      <c r="M36" s="444"/>
      <c r="N36" s="443" t="s">
        <v>11</v>
      </c>
      <c r="O36" s="444"/>
      <c r="P36" s="443" t="s">
        <v>12</v>
      </c>
      <c r="Q36" s="444"/>
      <c r="R36" s="443" t="s">
        <v>13</v>
      </c>
      <c r="S36" s="444"/>
      <c r="T36" s="120"/>
    </row>
    <row r="37" spans="1:20" ht="22.35" customHeight="1">
      <c r="A37" s="133"/>
      <c r="B37" s="441"/>
      <c r="C37" s="442"/>
      <c r="D37" s="430" t="s">
        <v>14</v>
      </c>
      <c r="E37" s="430" t="s">
        <v>15</v>
      </c>
      <c r="F37" s="430" t="s">
        <v>14</v>
      </c>
      <c r="G37" s="430" t="s">
        <v>15</v>
      </c>
      <c r="H37" s="430" t="s">
        <v>14</v>
      </c>
      <c r="I37" s="430" t="s">
        <v>15</v>
      </c>
      <c r="J37" s="430" t="s">
        <v>14</v>
      </c>
      <c r="K37" s="430" t="s">
        <v>15</v>
      </c>
      <c r="L37" s="430" t="s">
        <v>14</v>
      </c>
      <c r="M37" s="430" t="s">
        <v>15</v>
      </c>
      <c r="N37" s="430" t="s">
        <v>14</v>
      </c>
      <c r="O37" s="430" t="s">
        <v>15</v>
      </c>
      <c r="P37" s="430" t="s">
        <v>14</v>
      </c>
      <c r="Q37" s="430" t="s">
        <v>15</v>
      </c>
      <c r="R37" s="430" t="s">
        <v>14</v>
      </c>
      <c r="S37" s="126" t="s">
        <v>15</v>
      </c>
      <c r="T37" s="120"/>
    </row>
    <row r="38" spans="1:20" ht="20.100000000000001" customHeight="1">
      <c r="A38" s="472"/>
      <c r="B38" s="452" t="s">
        <v>6</v>
      </c>
      <c r="C38" s="453"/>
      <c r="D38" s="429">
        <f>'ANNEX C -Table 1'!D41</f>
        <v>1571.3704461352902</v>
      </c>
      <c r="E38" s="429">
        <f>'ANNEX C -Table 1'!E41</f>
        <v>1821.0012907295065</v>
      </c>
      <c r="F38" s="429">
        <f>'ANNEX C -Table 1'!F41</f>
        <v>424.03860281852991</v>
      </c>
      <c r="G38" s="429">
        <f>'ANNEX C -Table 1'!G41</f>
        <v>1575.2501247729301</v>
      </c>
      <c r="H38" s="429">
        <f>'ANNEX C -Table 1'!H41</f>
        <v>2690.0772129256106</v>
      </c>
      <c r="I38" s="429">
        <f>'ANNEX C -Table 1'!I41</f>
        <v>3108.2992076674318</v>
      </c>
      <c r="J38" s="429">
        <f>'ANNEX C -Table 1'!J41</f>
        <v>1530.4791864461074</v>
      </c>
      <c r="K38" s="429">
        <f>'ANNEX C -Table 1'!K41</f>
        <v>1661.3660113748601</v>
      </c>
      <c r="L38" s="429">
        <f>'ANNEX C -Table 1'!L41</f>
        <v>0</v>
      </c>
      <c r="M38" s="429">
        <f>'ANNEX C -Table 1'!M41</f>
        <v>0</v>
      </c>
      <c r="N38" s="429">
        <f>'ANNEX C -Table 1'!N41</f>
        <v>0</v>
      </c>
      <c r="O38" s="429">
        <f>'ANNEX C -Table 1'!O41</f>
        <v>0</v>
      </c>
      <c r="P38" s="158">
        <f>'ANNEX C -Table 1'!P41</f>
        <v>6215.9654483255381</v>
      </c>
      <c r="Q38" s="158">
        <f>'ANNEX C -Table 1'!Q41</f>
        <v>8165.9166345447284</v>
      </c>
      <c r="R38" s="429">
        <f>'ANNEX C -Table 1'!R41</f>
        <v>2093.6659587584641</v>
      </c>
      <c r="S38" s="429">
        <f>'ANNEX C -Table 1'!S41</f>
        <v>2704.3577592007973</v>
      </c>
      <c r="T38" s="151"/>
    </row>
    <row r="39" spans="1:20" ht="20.100000000000001" customHeight="1">
      <c r="A39" s="472"/>
      <c r="B39" s="452" t="s">
        <v>7</v>
      </c>
      <c r="C39" s="453"/>
      <c r="D39" s="429">
        <f>'ANNEX C -Table 1'!D42</f>
        <v>274.45227588645332</v>
      </c>
      <c r="E39" s="429">
        <f>'ANNEX C -Table 1'!E42</f>
        <v>892.19996631079005</v>
      </c>
      <c r="F39" s="159">
        <f>'ANNEX C -Table 1'!F42</f>
        <v>0</v>
      </c>
      <c r="G39" s="159">
        <f>'ANNEX C -Table 1'!G42</f>
        <v>0</v>
      </c>
      <c r="H39" s="429">
        <f>'ANNEX C -Table 1'!H42</f>
        <v>2704.1112242401159</v>
      </c>
      <c r="I39" s="429">
        <f>'ANNEX C -Table 1'!I42</f>
        <v>3646.7715265794041</v>
      </c>
      <c r="J39" s="429">
        <f>'ANNEX C -Table 1'!J42</f>
        <v>13.465219362288229</v>
      </c>
      <c r="K39" s="429">
        <f>'ANNEX C -Table 1'!K42</f>
        <v>14.35909878177651</v>
      </c>
      <c r="L39" s="160">
        <f>'ANNEX C -Table 1'!L42</f>
        <v>2.0723848552200002</v>
      </c>
      <c r="M39" s="429">
        <f>'ANNEX C -Table 1'!M42</f>
        <v>2.0461207287200001</v>
      </c>
      <c r="N39" s="429">
        <f>'ANNEX C -Table 1'!N42</f>
        <v>1351.1655346656082</v>
      </c>
      <c r="O39" s="429">
        <f>'ANNEX C -Table 1'!O42</f>
        <v>1686.4032050199135</v>
      </c>
      <c r="P39" s="158">
        <f>'ANNEX C -Table 1'!P42</f>
        <v>4345.2666390096856</v>
      </c>
      <c r="Q39" s="158">
        <f>'ANNEX C -Table 1'!Q42</f>
        <v>6241.7799174206029</v>
      </c>
      <c r="R39" s="429">
        <f>'ANNEX C -Table 1'!R42</f>
        <v>-326.87509222819529</v>
      </c>
      <c r="S39" s="429">
        <f>'ANNEX C -Table 1'!S42</f>
        <v>-481.05032023797423</v>
      </c>
      <c r="T39" s="151"/>
    </row>
    <row r="40" spans="1:20" ht="20.100000000000001" customHeight="1">
      <c r="A40" s="472"/>
      <c r="B40" s="452" t="s">
        <v>8</v>
      </c>
      <c r="C40" s="453"/>
      <c r="D40" s="429">
        <f>'ANNEX C -Table 1'!D43</f>
        <v>1196.0062826168614</v>
      </c>
      <c r="E40" s="429">
        <f>'ANNEX C -Table 1'!E43</f>
        <v>1379.6243020590205</v>
      </c>
      <c r="F40" s="429">
        <f>'ANNEX C -Table 1'!F43</f>
        <v>51.381439575039998</v>
      </c>
      <c r="G40" s="429">
        <f>'ANNEX C -Table 1'!G43</f>
        <v>11.767153566230002</v>
      </c>
      <c r="H40" s="429">
        <f>'ANNEX C -Table 1'!H43</f>
        <v>1285.4497144156751</v>
      </c>
      <c r="I40" s="429">
        <f>'ANNEX C -Table 1'!I43</f>
        <v>1674.2221954245349</v>
      </c>
      <c r="J40" s="429">
        <f>'ANNEX C -Table 1'!J43</f>
        <v>1520.0701013103862</v>
      </c>
      <c r="K40" s="429">
        <f>'ANNEX C -Table 1'!K43</f>
        <v>1320.0765930397665</v>
      </c>
      <c r="L40" s="429">
        <f>'ANNEX C -Table 1'!L43</f>
        <v>4424.7473758757942</v>
      </c>
      <c r="M40" s="429">
        <f>'ANNEX C -Table 1'!M43</f>
        <v>5031.5502231239825</v>
      </c>
      <c r="N40" s="429">
        <f>'ANNEX C -Table 1'!N43</f>
        <v>7762.2867356145462</v>
      </c>
      <c r="O40" s="429">
        <f>'ANNEX C -Table 1'!O43</f>
        <v>8324.8868529985957</v>
      </c>
      <c r="P40" s="158">
        <f>'ANNEX C -Table 1'!P43</f>
        <v>16239.941649408305</v>
      </c>
      <c r="Q40" s="158">
        <f>'ANNEX C -Table 1'!Q43</f>
        <v>17742.12732021213</v>
      </c>
      <c r="R40" s="429">
        <f>'ANNEX C -Table 1'!R43</f>
        <v>1934.5324057084331</v>
      </c>
      <c r="S40" s="429">
        <f>'ANNEX C -Table 1'!S43</f>
        <v>1590.5928809144259</v>
      </c>
      <c r="T40" s="151"/>
    </row>
    <row r="41" spans="1:20" ht="20.100000000000001" customHeight="1">
      <c r="A41" s="472"/>
      <c r="B41" s="452" t="s">
        <v>9</v>
      </c>
      <c r="C41" s="453"/>
      <c r="D41" s="429">
        <f>'ANNEX C -Table 1'!D44</f>
        <v>56.369177997322048</v>
      </c>
      <c r="E41" s="429">
        <f>'ANNEX C -Table 1'!E44</f>
        <v>44.990800550550013</v>
      </c>
      <c r="F41" s="429">
        <f>'ANNEX C -Table 1'!F44</f>
        <v>84.384842278573004</v>
      </c>
      <c r="G41" s="429">
        <f>'ANNEX C -Table 1'!G44</f>
        <v>63.640494689379999</v>
      </c>
      <c r="H41" s="429">
        <f>'ANNEX C -Table 1'!H44</f>
        <v>1118.2904144617044</v>
      </c>
      <c r="I41" s="429">
        <f>'ANNEX C -Table 1'!I44</f>
        <v>1072.0032935504835</v>
      </c>
      <c r="J41" s="429">
        <f>'ANNEX C -Table 1'!J44</f>
        <v>1247.6445445760774</v>
      </c>
      <c r="K41" s="429">
        <f>'ANNEX C -Table 1'!K44</f>
        <v>1305.3070782558041</v>
      </c>
      <c r="L41" s="429">
        <f>'ANNEX C -Table 1'!L44</f>
        <v>550.37682427680431</v>
      </c>
      <c r="M41" s="429">
        <f>'ANNEX C -Table 1'!M44</f>
        <v>567.99654077436401</v>
      </c>
      <c r="N41" s="429">
        <f>'ANNEX C -Table 1'!N44</f>
        <v>3827.7701987101391</v>
      </c>
      <c r="O41" s="429">
        <f>'ANNEX C -Table 1'!O44</f>
        <v>4417.2142263884498</v>
      </c>
      <c r="P41" s="158">
        <f>'ANNEX C -Table 1'!P44</f>
        <v>6884.8360023006207</v>
      </c>
      <c r="Q41" s="158">
        <f>'ANNEX C -Table 1'!Q44</f>
        <v>7471.1524342090315</v>
      </c>
      <c r="R41" s="429">
        <f>'ANNEX C -Table 1'!R44</f>
        <v>708.28419214111648</v>
      </c>
      <c r="S41" s="429">
        <f>'ANNEX C -Table 1'!S44</f>
        <v>691.97803440019504</v>
      </c>
      <c r="T41" s="151"/>
    </row>
    <row r="42" spans="1:20" ht="20.100000000000001" customHeight="1">
      <c r="A42" s="472"/>
      <c r="B42" s="452" t="s">
        <v>10</v>
      </c>
      <c r="C42" s="453"/>
      <c r="D42" s="429">
        <f>'ANNEX C -Table 1'!D45</f>
        <v>137.58397334327987</v>
      </c>
      <c r="E42" s="429">
        <f>'ANNEX C -Table 1'!E45</f>
        <v>146.78589470375613</v>
      </c>
      <c r="F42" s="429">
        <f>'ANNEX C -Table 1'!F45</f>
        <v>4.601078030430001</v>
      </c>
      <c r="G42" s="429">
        <f>'ANNEX C -Table 1'!G45</f>
        <v>4.3937405105099989</v>
      </c>
      <c r="H42" s="429">
        <f>'ANNEX C -Table 1'!H45</f>
        <v>6659.4841833935634</v>
      </c>
      <c r="I42" s="429">
        <f>'ANNEX C -Table 1'!I45</f>
        <v>6673.7187581663493</v>
      </c>
      <c r="J42" s="429">
        <f>'ANNEX C -Table 1'!J45</f>
        <v>2524.1850412092608</v>
      </c>
      <c r="K42" s="429">
        <f>'ANNEX C -Table 1'!K45</f>
        <v>2789.0140375848619</v>
      </c>
      <c r="L42" s="429">
        <f>'ANNEX C -Table 1'!L45</f>
        <v>64.457234999999997</v>
      </c>
      <c r="M42" s="429">
        <f>'ANNEX C -Table 1'!M45</f>
        <v>72.048287000000002</v>
      </c>
      <c r="N42" s="429">
        <f>'ANNEX C -Table 1'!N45</f>
        <v>175.90004000000002</v>
      </c>
      <c r="O42" s="429">
        <f>'ANNEX C -Table 1'!O45</f>
        <v>185.04916</v>
      </c>
      <c r="P42" s="158">
        <f>'ANNEX C -Table 1'!P45</f>
        <v>9566.2115509765335</v>
      </c>
      <c r="Q42" s="158">
        <f>'ANNEX C -Table 1'!Q45</f>
        <v>9871.0098779654782</v>
      </c>
      <c r="R42" s="429">
        <f>'ANNEX C -Table 1'!R45</f>
        <v>7095.690230086645</v>
      </c>
      <c r="S42" s="429">
        <f>'ANNEX C -Table 1'!S45</f>
        <v>7115.1728898700048</v>
      </c>
      <c r="T42" s="151"/>
    </row>
    <row r="43" spans="1:20" ht="20.100000000000001" customHeight="1">
      <c r="A43" s="472"/>
      <c r="B43" s="452" t="s">
        <v>11</v>
      </c>
      <c r="C43" s="453"/>
      <c r="D43" s="429">
        <f>'ANNEX C -Table 1'!D46</f>
        <v>519.01472986097997</v>
      </c>
      <c r="E43" s="429">
        <f>'ANNEX C -Table 1'!E46</f>
        <v>608.07558948884389</v>
      </c>
      <c r="F43" s="429">
        <f>'ANNEX C -Table 1'!F46</f>
        <v>9.1479826690000002E-2</v>
      </c>
      <c r="G43" s="429">
        <f>'ANNEX C -Table 1'!G46</f>
        <v>9.1730313620000004E-2</v>
      </c>
      <c r="H43" s="429">
        <f>'ANNEX C -Table 1'!H46</f>
        <v>3365.0842494765661</v>
      </c>
      <c r="I43" s="429">
        <f>'ANNEX C -Table 1'!I46</f>
        <v>3354.5960326186459</v>
      </c>
      <c r="J43" s="429">
        <f>'ANNEX C -Table 1'!J46</f>
        <v>1097.7232392783849</v>
      </c>
      <c r="K43" s="429">
        <f>'ANNEX C -Table 1'!K46</f>
        <v>1173.7814484343346</v>
      </c>
      <c r="L43" s="429">
        <f>'ANNEX C -Table 1'!L46</f>
        <v>0</v>
      </c>
      <c r="M43" s="429">
        <f>'ANNEX C -Table 1'!M46</f>
        <v>0</v>
      </c>
      <c r="N43" s="429">
        <f>'ANNEX C -Table 1'!N46</f>
        <v>0</v>
      </c>
      <c r="O43" s="429">
        <f>'ANNEX C -Table 1'!O46</f>
        <v>0</v>
      </c>
      <c r="P43" s="158">
        <f>'ANNEX C -Table 1'!P46</f>
        <v>4981.9136984426204</v>
      </c>
      <c r="Q43" s="158">
        <f>'ANNEX C -Table 1'!Q46</f>
        <v>5136.544800855444</v>
      </c>
      <c r="R43" s="429">
        <f>'ANNEX C -Table 1'!R46</f>
        <v>0</v>
      </c>
      <c r="S43" s="429">
        <f>'ANNEX C -Table 1'!S46</f>
        <v>0</v>
      </c>
      <c r="T43" s="151"/>
    </row>
    <row r="44" spans="1:20" ht="20.100000000000001" customHeight="1">
      <c r="A44" s="472"/>
      <c r="B44" s="452" t="s">
        <v>13</v>
      </c>
      <c r="C44" s="453"/>
      <c r="D44" s="429">
        <f>'ANNEX C -Table 1'!D47</f>
        <v>28.592662597318519</v>
      </c>
      <c r="E44" s="429">
        <f>'ANNEX C -Table 1'!E47</f>
        <v>38.040449355879112</v>
      </c>
      <c r="F44" s="429">
        <f>'ANNEX C -Table 1'!F47</f>
        <v>4451.1096190560502</v>
      </c>
      <c r="G44" s="429">
        <f>'ANNEX C -Table 1'!G47</f>
        <v>5341.2444516510295</v>
      </c>
      <c r="H44" s="429">
        <f>'ANNEX C -Table 1'!H47</f>
        <v>1672.0170889334661</v>
      </c>
      <c r="I44" s="429">
        <f>'ANNEX C -Table 1'!I47</f>
        <v>1795.3732743719038</v>
      </c>
      <c r="J44" s="429">
        <f>'ANNEX C -Table 1'!J47</f>
        <v>272.52468180789589</v>
      </c>
      <c r="K44" s="429">
        <f>'ANNEX C -Table 1'!K47</f>
        <v>272.57437950999599</v>
      </c>
      <c r="L44" s="429">
        <f>'ANNEX C -Table 1'!L47</f>
        <v>3536.8470391102669</v>
      </c>
      <c r="M44" s="429">
        <f>'ANNEX C -Table 1'!M47</f>
        <v>3816.1089610303256</v>
      </c>
      <c r="N44" s="429">
        <f>'ANNEX C -Table 1'!N47</f>
        <v>0</v>
      </c>
      <c r="O44" s="429">
        <f>'ANNEX C -Table 1'!O47</f>
        <v>0</v>
      </c>
      <c r="P44" s="158">
        <f>'ANNEX C -Table 1'!P47</f>
        <v>9961.0910915049972</v>
      </c>
      <c r="Q44" s="158">
        <f>'ANNEX C -Table 1'!Q47</f>
        <v>11263.341515919134</v>
      </c>
      <c r="R44" s="131">
        <f>'ANNEX C -Table 1'!R47</f>
        <v>0</v>
      </c>
      <c r="S44" s="131">
        <f>'ANNEX C -Table 1'!S47</f>
        <v>0</v>
      </c>
      <c r="T44" s="151"/>
    </row>
    <row r="45" spans="1:20" ht="20.100000000000001" customHeight="1">
      <c r="A45" s="133"/>
      <c r="B45" s="452" t="s">
        <v>16</v>
      </c>
      <c r="C45" s="453"/>
      <c r="D45" s="134">
        <f>'ANNEX C -Table 1'!D48</f>
        <v>3783.3895484375053</v>
      </c>
      <c r="E45" s="134">
        <f>'ANNEX C -Table 1'!E48</f>
        <v>4930.7182931983452</v>
      </c>
      <c r="F45" s="134">
        <f>'ANNEX C -Table 1'!F48</f>
        <v>5015.6070615853132</v>
      </c>
      <c r="G45" s="134">
        <f>'ANNEX C -Table 1'!G48</f>
        <v>6996.3876955036994</v>
      </c>
      <c r="H45" s="134">
        <f>'ANNEX C -Table 1'!H48</f>
        <v>19494.514087846703</v>
      </c>
      <c r="I45" s="134">
        <f>'ANNEX C -Table 1'!I48</f>
        <v>21324.984288378753</v>
      </c>
      <c r="J45" s="134">
        <f>'ANNEX C -Table 1'!J48</f>
        <v>8206.092013990401</v>
      </c>
      <c r="K45" s="134">
        <f>'ANNEX C -Table 1'!K48</f>
        <v>8536.4786469813989</v>
      </c>
      <c r="L45" s="134">
        <f>'ANNEX C -Table 1'!L48</f>
        <v>8578.5008591180849</v>
      </c>
      <c r="M45" s="134">
        <f>'ANNEX C -Table 1'!M48</f>
        <v>9489.7501326573911</v>
      </c>
      <c r="N45" s="134">
        <f>'ANNEX C -Table 1'!N48</f>
        <v>13117.122508990295</v>
      </c>
      <c r="O45" s="134">
        <f>'ANNEX C -Table 1'!O48</f>
        <v>14613.553444406958</v>
      </c>
      <c r="P45" s="134">
        <f>'ANNEX C -Table 1'!P48</f>
        <v>58195.226079968306</v>
      </c>
      <c r="Q45" s="134">
        <f>'ANNEX C -Table 1'!Q48</f>
        <v>65891.872501126549</v>
      </c>
      <c r="R45" s="134">
        <f>'ANNEX C -Table 1'!R48</f>
        <v>11505.297694466462</v>
      </c>
      <c r="S45" s="134">
        <f>'ANNEX C -Table 1'!S48</f>
        <v>11621.051244147449</v>
      </c>
      <c r="T45" s="129"/>
    </row>
    <row r="46" spans="1:20" ht="20.100000000000001" customHeight="1">
      <c r="A46" s="133"/>
      <c r="B46" s="468" t="s">
        <v>19</v>
      </c>
      <c r="C46" s="469"/>
      <c r="D46" s="161">
        <f>'ANNEX C -Table 1'!D49</f>
        <v>6.5012025956194472</v>
      </c>
      <c r="E46" s="161">
        <f>'ANNEX C -Table 1'!E49</f>
        <v>7.4830447307656121</v>
      </c>
      <c r="F46" s="161">
        <f>'ANNEX C -Table 1'!F49</f>
        <v>8.6185884984675099</v>
      </c>
      <c r="G46" s="161">
        <f>'ANNEX C -Table 1'!G49</f>
        <v>10.61798281022304</v>
      </c>
      <c r="H46" s="161">
        <f>'ANNEX C -Table 1'!H49</f>
        <v>33.498476423235367</v>
      </c>
      <c r="I46" s="161">
        <f>'ANNEX C -Table 1'!I49</f>
        <v>32.363603398908054</v>
      </c>
      <c r="J46" s="161">
        <f>'ANNEX C -Table 1'!J49</f>
        <v>14.10097110493925</v>
      </c>
      <c r="K46" s="161">
        <f>'ANNEX C -Table 1'!K49</f>
        <v>12.955283137287458</v>
      </c>
      <c r="L46" s="161">
        <f>'ANNEX C -Table 1'!L49</f>
        <v>14.740901336700773</v>
      </c>
      <c r="M46" s="161">
        <f>'ANNEX C -Table 1'!M49</f>
        <v>14.402004029397016</v>
      </c>
      <c r="N46" s="161">
        <f>'ANNEX C -Table 1'!N49</f>
        <v>22.539860041037645</v>
      </c>
      <c r="O46" s="161">
        <f>'ANNEX C -Table 1'!O49</f>
        <v>22.178081893418813</v>
      </c>
      <c r="P46" s="161">
        <f>'ANNEX C -Table 1'!P49</f>
        <v>100</v>
      </c>
      <c r="Q46" s="161">
        <f>'ANNEX C -Table 1'!Q49</f>
        <v>100</v>
      </c>
      <c r="R46" s="131">
        <f>'ANNEX C -Table 1'!R49</f>
        <v>0</v>
      </c>
      <c r="S46" s="131">
        <f>'ANNEX C -Table 1'!S49</f>
        <v>0</v>
      </c>
      <c r="T46" s="129"/>
    </row>
    <row r="47" spans="1:20">
      <c r="A47" s="431"/>
      <c r="B47" s="260"/>
      <c r="C47" s="136"/>
      <c r="D47" s="137"/>
      <c r="E47" s="138"/>
      <c r="F47" s="137"/>
      <c r="G47" s="138"/>
      <c r="H47" s="137"/>
      <c r="I47" s="138"/>
      <c r="J47" s="137"/>
      <c r="K47" s="138"/>
      <c r="L47" s="137"/>
      <c r="M47" s="138"/>
      <c r="N47" s="137"/>
      <c r="O47" s="138"/>
      <c r="P47" s="137"/>
      <c r="Q47" s="138"/>
      <c r="R47" s="137"/>
      <c r="S47" s="138"/>
      <c r="T47" s="139"/>
    </row>
    <row r="48" spans="1:20" ht="15.95" customHeight="1">
      <c r="A48" s="431"/>
      <c r="B48" s="135"/>
      <c r="C48" s="136"/>
      <c r="D48" s="464" t="s">
        <v>111</v>
      </c>
      <c r="E48" s="464"/>
      <c r="F48" s="464"/>
      <c r="G48" s="464"/>
      <c r="H48" s="464"/>
      <c r="I48" s="464"/>
      <c r="J48" s="464"/>
      <c r="K48" s="464"/>
      <c r="L48" s="457" t="s">
        <v>112</v>
      </c>
      <c r="M48" s="458"/>
      <c r="N48" s="458"/>
      <c r="O48" s="458"/>
      <c r="P48" s="458"/>
      <c r="Q48" s="459"/>
      <c r="R48" s="137"/>
      <c r="S48" s="138"/>
      <c r="T48" s="139"/>
    </row>
    <row r="49" spans="1:20">
      <c r="A49" s="123"/>
      <c r="B49" s="473"/>
      <c r="C49" s="473"/>
      <c r="D49" s="464"/>
      <c r="E49" s="464"/>
      <c r="F49" s="464"/>
      <c r="G49" s="464"/>
      <c r="H49" s="464"/>
      <c r="I49" s="464"/>
      <c r="J49" s="464"/>
      <c r="K49" s="464"/>
      <c r="L49" s="460"/>
      <c r="M49" s="461"/>
      <c r="N49" s="461"/>
      <c r="O49" s="461"/>
      <c r="P49" s="461"/>
      <c r="Q49" s="462"/>
      <c r="R49" s="190"/>
      <c r="S49" s="190"/>
    </row>
    <row r="50" spans="1:20" ht="20.100000000000001" customHeight="1">
      <c r="A50" s="123"/>
      <c r="B50" s="456" t="s">
        <v>5</v>
      </c>
      <c r="C50" s="456"/>
      <c r="D50" s="464" t="s">
        <v>4</v>
      </c>
      <c r="E50" s="464"/>
      <c r="F50" s="464"/>
      <c r="G50" s="464"/>
      <c r="H50" s="464"/>
      <c r="I50" s="464"/>
      <c r="J50" s="464"/>
      <c r="K50" s="464"/>
      <c r="L50" s="465" t="s">
        <v>4</v>
      </c>
      <c r="M50" s="466"/>
      <c r="N50" s="466"/>
      <c r="O50" s="466"/>
      <c r="P50" s="466"/>
      <c r="Q50" s="467"/>
      <c r="R50" s="190"/>
      <c r="S50" s="190"/>
    </row>
    <row r="51" spans="1:20" ht="20.100000000000001" customHeight="1">
      <c r="A51" s="123"/>
      <c r="B51" s="456"/>
      <c r="C51" s="456"/>
      <c r="D51" s="428" t="s">
        <v>6</v>
      </c>
      <c r="E51" s="428" t="s">
        <v>7</v>
      </c>
      <c r="F51" s="163" t="s">
        <v>8</v>
      </c>
      <c r="G51" s="428" t="s">
        <v>9</v>
      </c>
      <c r="H51" s="428" t="s">
        <v>10</v>
      </c>
      <c r="I51" s="428" t="s">
        <v>11</v>
      </c>
      <c r="J51" s="425" t="s">
        <v>12</v>
      </c>
      <c r="K51" s="428" t="s">
        <v>13</v>
      </c>
      <c r="L51" s="425" t="s">
        <v>6</v>
      </c>
      <c r="M51" s="425" t="s">
        <v>7</v>
      </c>
      <c r="N51" s="425" t="s">
        <v>8</v>
      </c>
      <c r="O51" s="425" t="s">
        <v>9</v>
      </c>
      <c r="P51" s="425" t="s">
        <v>10</v>
      </c>
      <c r="Q51" s="425" t="s">
        <v>22</v>
      </c>
      <c r="R51" s="263"/>
      <c r="S51" s="264"/>
      <c r="T51" s="124"/>
    </row>
    <row r="52" spans="1:20" ht="20.100000000000001" customHeight="1">
      <c r="A52" s="472"/>
      <c r="B52" s="452" t="s">
        <v>6</v>
      </c>
      <c r="C52" s="453"/>
      <c r="D52" s="429">
        <f>'ANNEX C -Table 1'!D55</f>
        <v>15.886186812802251</v>
      </c>
      <c r="E52" s="429">
        <f>'ANNEX C -Table 1'!E55</f>
        <v>271.48743399833074</v>
      </c>
      <c r="F52" s="429">
        <f>'ANNEX C -Table 1'!F55</f>
        <v>15.546839798214609</v>
      </c>
      <c r="G52" s="429">
        <f>'ANNEX C -Table 1'!G55</f>
        <v>8.5520160017779911</v>
      </c>
      <c r="H52" s="265" t="str">
        <f>'ANNEX C -Table 1'!H55</f>
        <v>-</v>
      </c>
      <c r="I52" s="265" t="str">
        <f>'ANNEX C -Table 1'!I55</f>
        <v>-</v>
      </c>
      <c r="J52" s="429">
        <f>'ANNEX C -Table 1'!J55</f>
        <v>31.370045448764035</v>
      </c>
      <c r="K52" s="429">
        <f>'ANNEX C -Table 1'!K55</f>
        <v>29.168540372336722</v>
      </c>
      <c r="L52" s="429">
        <f>'ANNEX C -Table 1'!L55</f>
        <v>36.931764956872058</v>
      </c>
      <c r="M52" s="429">
        <f>'ANNEX C -Table 1'!M55</f>
        <v>22.515192029528048</v>
      </c>
      <c r="N52" s="429">
        <f>'ANNEX C -Table 1'!N55</f>
        <v>14.575856964927885</v>
      </c>
      <c r="O52" s="429">
        <f>'ANNEX C -Table 1'!O55</f>
        <v>19.461959434085145</v>
      </c>
      <c r="P52" s="265">
        <f>'ANNEX C -Table 1'!P55</f>
        <v>0</v>
      </c>
      <c r="Q52" s="265">
        <f>'ANNEX C -Table 1'!Q55</f>
        <v>0</v>
      </c>
      <c r="R52" s="166"/>
      <c r="S52" s="167"/>
      <c r="T52" s="151"/>
    </row>
    <row r="53" spans="1:20" ht="20.100000000000001" customHeight="1">
      <c r="A53" s="472"/>
      <c r="B53" s="452" t="s">
        <v>7</v>
      </c>
      <c r="C53" s="453"/>
      <c r="D53" s="429">
        <f>'ANNEX C -Table 1'!D56</f>
        <v>225.08382866532028</v>
      </c>
      <c r="E53" s="266" t="str">
        <f>'ANNEX C -Table 1'!E56</f>
        <v>-</v>
      </c>
      <c r="F53" s="429">
        <f>'ANNEX C -Table 1'!F56</f>
        <v>34.860263656654347</v>
      </c>
      <c r="G53" s="429">
        <f>'ANNEX C -Table 1'!G56</f>
        <v>6.6384319143864143</v>
      </c>
      <c r="H53" s="429">
        <f>'ANNEX C -Table 1'!H56</f>
        <v>-1.2673382761819088</v>
      </c>
      <c r="I53" s="429">
        <f>'ANNEX C -Table 1'!I56</f>
        <v>24.810999226476802</v>
      </c>
      <c r="J53" s="429">
        <f>'ANNEX C -Table 1'!J56</f>
        <v>43.645498331102303</v>
      </c>
      <c r="K53" s="429">
        <f>'ANNEX C -Table 1'!K56</f>
        <v>-47.166404438716739</v>
      </c>
      <c r="L53" s="429">
        <f>'ANNEX C -Table 1'!L56</f>
        <v>18.094726026865718</v>
      </c>
      <c r="M53" s="266">
        <f>'ANNEX C -Table 1'!M56</f>
        <v>0</v>
      </c>
      <c r="N53" s="429">
        <f>'ANNEX C -Table 1'!N56</f>
        <v>17.100934177788567</v>
      </c>
      <c r="O53" s="429">
        <f>'ANNEX C -Table 1'!O56</f>
        <v>0.16820868856567758</v>
      </c>
      <c r="P53" s="429">
        <f>'ANNEX C -Table 1'!P56</f>
        <v>2.1561376222948351E-2</v>
      </c>
      <c r="Q53" s="429">
        <f>'ANNEX C -Table 1'!Q56</f>
        <v>11.539994098186639</v>
      </c>
      <c r="R53" s="166"/>
      <c r="S53" s="167"/>
      <c r="T53" s="151"/>
    </row>
    <row r="54" spans="1:20" ht="20.100000000000001" customHeight="1">
      <c r="A54" s="472"/>
      <c r="B54" s="452" t="s">
        <v>8</v>
      </c>
      <c r="C54" s="453"/>
      <c r="D54" s="429">
        <f>'ANNEX C -Table 1'!D57</f>
        <v>15.352596563322631</v>
      </c>
      <c r="E54" s="429">
        <f>'ANNEX C -Table 1'!E57</f>
        <v>-77.098435420353169</v>
      </c>
      <c r="F54" s="429">
        <f>'ANNEX C -Table 1'!F57</f>
        <v>30.244083191195347</v>
      </c>
      <c r="G54" s="429">
        <f>'ANNEX C -Table 1'!G57</f>
        <v>-13.156860864391321</v>
      </c>
      <c r="H54" s="429">
        <f>'ANNEX C -Table 1'!H57</f>
        <v>13.713841620801759</v>
      </c>
      <c r="I54" s="429">
        <f>'ANNEX C -Table 1'!I57</f>
        <v>7.2478656940454815</v>
      </c>
      <c r="J54" s="429">
        <f>'ANNEX C -Table 1'!J57</f>
        <v>9.249945001240544</v>
      </c>
      <c r="K54" s="429">
        <f>'ANNEX C -Table 1'!K57</f>
        <v>-17.778948741262116</v>
      </c>
      <c r="L54" s="429">
        <f>'ANNEX C -Table 1'!L57</f>
        <v>27.98018909257372</v>
      </c>
      <c r="M54" s="429">
        <f>'ANNEX C -Table 1'!M57</f>
        <v>0.16818898663652221</v>
      </c>
      <c r="N54" s="429">
        <f>'ANNEX C -Table 1'!N57</f>
        <v>7.8509891157899592</v>
      </c>
      <c r="O54" s="429">
        <f>'ANNEX C -Table 1'!O57</f>
        <v>15.463947695887009</v>
      </c>
      <c r="P54" s="429">
        <f>'ANNEX C -Table 1'!P57</f>
        <v>53.020892571330648</v>
      </c>
      <c r="Q54" s="429">
        <f>'ANNEX C -Table 1'!Q57</f>
        <v>56.966889570481413</v>
      </c>
      <c r="R54" s="166"/>
      <c r="S54" s="167"/>
      <c r="T54" s="151"/>
    </row>
    <row r="55" spans="1:20" ht="20.100000000000001" customHeight="1">
      <c r="A55" s="472"/>
      <c r="B55" s="452" t="s">
        <v>9</v>
      </c>
      <c r="C55" s="453"/>
      <c r="D55" s="429">
        <f>'ANNEX C -Table 1'!D58</f>
        <v>-20.185459236805958</v>
      </c>
      <c r="E55" s="429">
        <f>'ANNEX C -Table 1'!E58</f>
        <v>-24.583025848067987</v>
      </c>
      <c r="F55" s="429">
        <f>'ANNEX C -Table 1'!F58</f>
        <v>-4.1390966347057043</v>
      </c>
      <c r="G55" s="429">
        <f>'ANNEX C -Table 1'!G58</f>
        <v>4.6217116830594724</v>
      </c>
      <c r="H55" s="429">
        <f>'ANNEX C -Table 1'!H58</f>
        <v>3.2013914322631623</v>
      </c>
      <c r="I55" s="429">
        <f>'ANNEX C -Table 1'!I58</f>
        <v>15.39914877536113</v>
      </c>
      <c r="J55" s="429">
        <f>'ANNEX C -Table 1'!J58</f>
        <v>8.5160551640226227</v>
      </c>
      <c r="K55" s="429">
        <f>'ANNEX C -Table 1'!K58</f>
        <v>-2.30220551606955</v>
      </c>
      <c r="L55" s="429">
        <f>'ANNEX C -Table 1'!L58</f>
        <v>0.91245935937188605</v>
      </c>
      <c r="M55" s="429">
        <f>'ANNEX C -Table 1'!M58</f>
        <v>0.90961932727483386</v>
      </c>
      <c r="N55" s="429">
        <f>'ANNEX C -Table 1'!N58</f>
        <v>5.0269828059600572</v>
      </c>
      <c r="O55" s="429">
        <f>'ANNEX C -Table 1'!O58</f>
        <v>15.290931216906124</v>
      </c>
      <c r="P55" s="429">
        <f>'ANNEX C -Table 1'!P58</f>
        <v>5.9853687698235456</v>
      </c>
      <c r="Q55" s="429">
        <f>'ANNEX C -Table 1'!Q58</f>
        <v>30.226831846152034</v>
      </c>
      <c r="R55" s="166"/>
      <c r="S55" s="167"/>
      <c r="T55" s="151"/>
    </row>
    <row r="56" spans="1:20" ht="20.100000000000001" customHeight="1">
      <c r="A56" s="472"/>
      <c r="B56" s="452" t="s">
        <v>10</v>
      </c>
      <c r="C56" s="453"/>
      <c r="D56" s="429">
        <f>'ANNEX C -Table 1'!D59</f>
        <v>6.6882218450814355</v>
      </c>
      <c r="E56" s="429">
        <f>'ANNEX C -Table 1'!E59</f>
        <v>-4.5062813225235612</v>
      </c>
      <c r="F56" s="429">
        <f>'ANNEX C -Table 1'!F59</f>
        <v>0.21374890878608838</v>
      </c>
      <c r="G56" s="429">
        <f>'ANNEX C -Table 1'!G59</f>
        <v>10.491663331018295</v>
      </c>
      <c r="H56" s="265">
        <f>'ANNEX C -Table 1'!H59</f>
        <v>11.776881214343129</v>
      </c>
      <c r="I56" s="265">
        <f>'ANNEX C -Table 1'!I59</f>
        <v>5.2013177484211948</v>
      </c>
      <c r="J56" s="429">
        <f>'ANNEX C -Table 1'!J59</f>
        <v>3.1861968070090438</v>
      </c>
      <c r="K56" s="429">
        <f>'ANNEX C -Table 1'!K59</f>
        <v>0.2745703258120098</v>
      </c>
      <c r="L56" s="429">
        <f>'ANNEX C -Table 1'!L59</f>
        <v>2.9769677757952464</v>
      </c>
      <c r="M56" s="429">
        <f>'ANNEX C -Table 1'!M59</f>
        <v>6.2800129177142103E-2</v>
      </c>
      <c r="N56" s="429">
        <f>'ANNEX C -Table 1'!N59</f>
        <v>31.295304455643862</v>
      </c>
      <c r="O56" s="429">
        <f>'ANNEX C -Table 1'!O59</f>
        <v>32.671715738094079</v>
      </c>
      <c r="P56" s="429">
        <f>'ANNEX C -Table 1'!P59</f>
        <v>0.75922217121458069</v>
      </c>
      <c r="Q56" s="429">
        <f>'ANNEX C -Table 1'!Q59</f>
        <v>1.2662844851799124</v>
      </c>
      <c r="R56" s="166"/>
      <c r="S56" s="167"/>
      <c r="T56" s="151"/>
    </row>
    <row r="57" spans="1:20" ht="20.100000000000001" customHeight="1">
      <c r="A57" s="472"/>
      <c r="B57" s="452" t="s">
        <v>11</v>
      </c>
      <c r="C57" s="453"/>
      <c r="D57" s="429">
        <f>'ANNEX C -Table 1'!D60</f>
        <v>17.159601549597486</v>
      </c>
      <c r="E57" s="429">
        <f>'ANNEX C -Table 1'!E60</f>
        <v>0.27381657690370703</v>
      </c>
      <c r="F57" s="429">
        <f>'ANNEX C -Table 1'!F60</f>
        <v>-0.31167769007719809</v>
      </c>
      <c r="G57" s="429">
        <f>'ANNEX C -Table 1'!G60</f>
        <v>6.9287236012192333</v>
      </c>
      <c r="H57" s="265" t="str">
        <f>'ANNEX C -Table 1'!H60</f>
        <v>-</v>
      </c>
      <c r="I57" s="265" t="str">
        <f>'ANNEX C -Table 1'!I60</f>
        <v>-</v>
      </c>
      <c r="J57" s="429">
        <f>'ANNEX C -Table 1'!J60</f>
        <v>3.1038494797925198</v>
      </c>
      <c r="K57" s="265" t="str">
        <f>'ANNEX C -Table 1'!K60</f>
        <v>-</v>
      </c>
      <c r="L57" s="429">
        <f>'ANNEX C -Table 1'!L60</f>
        <v>12.332393645924789</v>
      </c>
      <c r="M57" s="429">
        <f>'ANNEX C -Table 1'!M60</f>
        <v>1.3111096413217843E-3</v>
      </c>
      <c r="N57" s="429">
        <f>'ANNEX C -Table 1'!N60</f>
        <v>15.730825342022708</v>
      </c>
      <c r="O57" s="429">
        <f>'ANNEX C -Table 1'!O60</f>
        <v>13.750183148989633</v>
      </c>
      <c r="P57" s="265">
        <f>'ANNEX C -Table 1'!P60</f>
        <v>0</v>
      </c>
      <c r="Q57" s="265">
        <f>'ANNEX C -Table 1'!Q60</f>
        <v>0</v>
      </c>
      <c r="R57" s="166"/>
      <c r="S57" s="167"/>
      <c r="T57" s="151"/>
    </row>
    <row r="58" spans="1:20" ht="20.100000000000001" customHeight="1">
      <c r="A58" s="472"/>
      <c r="B58" s="452" t="s">
        <v>13</v>
      </c>
      <c r="C58" s="453"/>
      <c r="D58" s="429">
        <f>'ANNEX C -Table 1'!D61</f>
        <v>33.042696623317013</v>
      </c>
      <c r="E58" s="429">
        <f>'ANNEX C -Table 1'!E61</f>
        <v>19.998043381905088</v>
      </c>
      <c r="F58" s="429">
        <f>'ANNEX C -Table 1'!F61</f>
        <v>7.3776868822030552</v>
      </c>
      <c r="G58" s="429">
        <f>'ANNEX C -Table 1'!G61</f>
        <v>1.8236037106956995E-2</v>
      </c>
      <c r="H58" s="429">
        <f>'ANNEX C -Table 1'!H61</f>
        <v>7.8957873731036496</v>
      </c>
      <c r="I58" s="265" t="str">
        <f>'ANNEX C -Table 1'!I61</f>
        <v>-</v>
      </c>
      <c r="J58" s="429">
        <f>'ANNEX C -Table 1'!J61</f>
        <v>13.073371304923812</v>
      </c>
      <c r="K58" s="266" t="str">
        <f>'ANNEX C -Table 1'!K61</f>
        <v>-</v>
      </c>
      <c r="L58" s="429">
        <f>'ANNEX C -Table 1'!L61</f>
        <v>0.77149914259660346</v>
      </c>
      <c r="M58" s="429">
        <f>'ANNEX C -Table 1'!M61</f>
        <v>76.342888417742145</v>
      </c>
      <c r="N58" s="429">
        <f>'ANNEX C -Table 1'!N61</f>
        <v>8.4191071378669609</v>
      </c>
      <c r="O58" s="429">
        <f>'ANNEX C -Table 1'!O61</f>
        <v>3.1930540774723495</v>
      </c>
      <c r="P58" s="429">
        <f>'ANNEX C -Table 1'!P61</f>
        <v>40.212955111408291</v>
      </c>
      <c r="Q58" s="265">
        <f>'ANNEX C -Table 1'!Q61</f>
        <v>0</v>
      </c>
      <c r="R58" s="166"/>
      <c r="S58" s="167"/>
      <c r="T58" s="151"/>
    </row>
    <row r="59" spans="1:20" ht="20.100000000000001" customHeight="1">
      <c r="A59" s="133"/>
      <c r="B59" s="452" t="s">
        <v>16</v>
      </c>
      <c r="C59" s="453"/>
      <c r="D59" s="134">
        <f>'ANNEX C -Table 1'!D62</f>
        <v>30.325419311756384</v>
      </c>
      <c r="E59" s="134">
        <f>'ANNEX C -Table 1'!E62</f>
        <v>39.492340799366943</v>
      </c>
      <c r="F59" s="134">
        <f>'ANNEX C -Table 1'!F62</f>
        <v>9.3896682537637854</v>
      </c>
      <c r="G59" s="134">
        <f>'ANNEX C -Table 1'!G62</f>
        <v>4.026114165277801</v>
      </c>
      <c r="H59" s="134">
        <f>'ANNEX C -Table 1'!H62</f>
        <v>10.622476916473577</v>
      </c>
      <c r="I59" s="134">
        <f>'ANNEX C -Table 1'!I62</f>
        <v>11.408225656130226</v>
      </c>
      <c r="J59" s="134">
        <f>'ANNEX C -Table 1'!J62</f>
        <v>13.225563228471668</v>
      </c>
      <c r="K59" s="134">
        <f>'ANNEX C -Table 1'!K62</f>
        <v>1.0060891317628333</v>
      </c>
      <c r="L59" s="134">
        <f>'ANNEX C -Table 1'!L62</f>
        <v>100</v>
      </c>
      <c r="M59" s="134">
        <f>'ANNEX C -Table 1'!M62</f>
        <v>100</v>
      </c>
      <c r="N59" s="134">
        <f>'ANNEX C -Table 1'!N62</f>
        <v>100</v>
      </c>
      <c r="O59" s="134">
        <f>'ANNEX C -Table 1'!O62</f>
        <v>100</v>
      </c>
      <c r="P59" s="134">
        <f>'ANNEX C -Table 1'!P62</f>
        <v>100</v>
      </c>
      <c r="Q59" s="134">
        <f>'ANNEX C -Table 1'!Q62</f>
        <v>100</v>
      </c>
      <c r="R59" s="169"/>
      <c r="S59" s="167"/>
      <c r="T59" s="151"/>
    </row>
    <row r="60" spans="1:20">
      <c r="A60" s="431"/>
      <c r="B60" s="431"/>
      <c r="C60" s="152"/>
      <c r="D60" s="153"/>
      <c r="E60" s="153"/>
      <c r="F60" s="153"/>
      <c r="G60" s="153"/>
      <c r="H60" s="153"/>
      <c r="I60" s="154"/>
      <c r="J60" s="153"/>
      <c r="K60" s="153"/>
      <c r="L60" s="153"/>
      <c r="M60" s="153"/>
      <c r="N60" s="153"/>
      <c r="O60" s="153"/>
      <c r="P60" s="155"/>
      <c r="Q60" s="155"/>
      <c r="R60" s="153"/>
      <c r="S60" s="153"/>
      <c r="T60" s="139"/>
    </row>
    <row r="61" spans="1:20" ht="18">
      <c r="A61" s="116">
        <v>3</v>
      </c>
      <c r="B61" s="115" t="s">
        <v>113</v>
      </c>
      <c r="C61" s="115"/>
      <c r="D61" s="111"/>
      <c r="E61" s="111"/>
      <c r="F61" s="111"/>
      <c r="G61" s="111"/>
      <c r="H61" s="111"/>
      <c r="I61" s="111"/>
      <c r="J61" s="111"/>
      <c r="K61" s="111"/>
      <c r="L61" s="111"/>
      <c r="M61" s="111"/>
      <c r="N61" s="111"/>
      <c r="O61" s="111"/>
      <c r="P61" s="111"/>
      <c r="Q61" s="111"/>
      <c r="R61" s="111"/>
      <c r="S61" s="111"/>
      <c r="T61" s="111"/>
    </row>
    <row r="62" spans="1:20" ht="18">
      <c r="A62" s="111"/>
      <c r="B62" s="115" t="s">
        <v>3</v>
      </c>
      <c r="C62" s="115"/>
      <c r="D62" s="111"/>
      <c r="E62" s="111"/>
      <c r="F62" s="111"/>
      <c r="G62" s="111"/>
      <c r="H62" s="111"/>
      <c r="I62" s="111"/>
      <c r="J62" s="111"/>
      <c r="K62" s="111"/>
      <c r="L62" s="111"/>
      <c r="M62" s="111"/>
      <c r="N62" s="111"/>
      <c r="O62" s="111"/>
      <c r="P62" s="111"/>
      <c r="Q62" s="111"/>
      <c r="R62" s="111"/>
      <c r="S62" s="111"/>
      <c r="T62" s="111"/>
    </row>
    <row r="63" spans="1:20" ht="19.5">
      <c r="A63" s="117"/>
      <c r="B63" s="118"/>
      <c r="C63" s="118"/>
      <c r="D63" s="117"/>
      <c r="E63" s="117"/>
      <c r="F63" s="117"/>
      <c r="G63" s="117"/>
      <c r="H63" s="117"/>
      <c r="I63" s="117"/>
      <c r="J63" s="117"/>
      <c r="K63" s="117"/>
      <c r="L63" s="117"/>
      <c r="M63" s="117"/>
      <c r="N63" s="117"/>
      <c r="O63" s="117"/>
      <c r="P63" s="117"/>
      <c r="Q63" s="117"/>
      <c r="R63" s="117"/>
      <c r="S63" s="117"/>
      <c r="T63" s="117"/>
    </row>
    <row r="64" spans="1:20" ht="20.100000000000001" customHeight="1">
      <c r="A64" s="120"/>
      <c r="B64" s="121"/>
      <c r="C64" s="121"/>
      <c r="D64" s="447" t="s">
        <v>4</v>
      </c>
      <c r="E64" s="447"/>
      <c r="F64" s="447"/>
      <c r="G64" s="447"/>
      <c r="H64" s="447"/>
      <c r="I64" s="447"/>
      <c r="J64" s="447"/>
      <c r="K64" s="447"/>
      <c r="L64" s="447"/>
      <c r="M64" s="447"/>
      <c r="N64" s="447"/>
      <c r="O64" s="447"/>
      <c r="P64" s="447"/>
      <c r="Q64" s="447"/>
      <c r="R64" s="447"/>
      <c r="S64" s="447"/>
      <c r="T64" s="120"/>
    </row>
    <row r="65" spans="1:20" ht="22.35" customHeight="1">
      <c r="A65" s="123"/>
      <c r="B65" s="439" t="s">
        <v>5</v>
      </c>
      <c r="C65" s="440"/>
      <c r="D65" s="443" t="s">
        <v>6</v>
      </c>
      <c r="E65" s="444"/>
      <c r="F65" s="443" t="s">
        <v>7</v>
      </c>
      <c r="G65" s="444"/>
      <c r="H65" s="443" t="s">
        <v>8</v>
      </c>
      <c r="I65" s="444"/>
      <c r="J65" s="443" t="s">
        <v>9</v>
      </c>
      <c r="K65" s="444"/>
      <c r="L65" s="443" t="s">
        <v>10</v>
      </c>
      <c r="M65" s="444"/>
      <c r="N65" s="443" t="s">
        <v>11</v>
      </c>
      <c r="O65" s="444"/>
      <c r="P65" s="443" t="s">
        <v>12</v>
      </c>
      <c r="Q65" s="444"/>
      <c r="R65" s="443" t="s">
        <v>13</v>
      </c>
      <c r="S65" s="444"/>
      <c r="T65" s="124"/>
    </row>
    <row r="66" spans="1:20" ht="22.35" customHeight="1">
      <c r="A66" s="123"/>
      <c r="B66" s="441"/>
      <c r="C66" s="442"/>
      <c r="D66" s="430" t="s">
        <v>14</v>
      </c>
      <c r="E66" s="430" t="s">
        <v>15</v>
      </c>
      <c r="F66" s="430" t="s">
        <v>14</v>
      </c>
      <c r="G66" s="430" t="s">
        <v>15</v>
      </c>
      <c r="H66" s="430" t="s">
        <v>14</v>
      </c>
      <c r="I66" s="430" t="s">
        <v>15</v>
      </c>
      <c r="J66" s="430" t="s">
        <v>14</v>
      </c>
      <c r="K66" s="430" t="s">
        <v>15</v>
      </c>
      <c r="L66" s="430" t="s">
        <v>14</v>
      </c>
      <c r="M66" s="430" t="s">
        <v>15</v>
      </c>
      <c r="N66" s="430" t="s">
        <v>14</v>
      </c>
      <c r="O66" s="430" t="s">
        <v>15</v>
      </c>
      <c r="P66" s="430" t="s">
        <v>14</v>
      </c>
      <c r="Q66" s="430" t="s">
        <v>15</v>
      </c>
      <c r="R66" s="430" t="s">
        <v>14</v>
      </c>
      <c r="S66" s="126" t="s">
        <v>15</v>
      </c>
      <c r="T66" s="124"/>
    </row>
    <row r="67" spans="1:20" ht="20.100000000000001" customHeight="1">
      <c r="A67" s="472"/>
      <c r="B67" s="452" t="s">
        <v>6</v>
      </c>
      <c r="C67" s="453"/>
      <c r="D67" s="429">
        <f>'ANNEX C -Table 1'!D72</f>
        <v>1571.3704461352902</v>
      </c>
      <c r="E67" s="429">
        <f>'ANNEX C -Table 1'!E72</f>
        <v>1821.0012907295065</v>
      </c>
      <c r="F67" s="429">
        <f>'ANNEX C -Table 1'!F72</f>
        <v>274.45227588645332</v>
      </c>
      <c r="G67" s="429">
        <f>'ANNEX C -Table 1'!G72</f>
        <v>892.19996631079005</v>
      </c>
      <c r="H67" s="429">
        <f>'ANNEX C -Table 1'!H72</f>
        <v>1196.0062826168614</v>
      </c>
      <c r="I67" s="429">
        <f>'ANNEX C -Table 1'!I72</f>
        <v>1379.6243020590205</v>
      </c>
      <c r="J67" s="429">
        <f>'ANNEX C -Table 1'!J72</f>
        <v>56.369177997322048</v>
      </c>
      <c r="K67" s="429">
        <f>'ANNEX C -Table 1'!K72</f>
        <v>44.990800550550013</v>
      </c>
      <c r="L67" s="429">
        <f>'ANNEX C -Table 1'!L72</f>
        <v>137.58397334327987</v>
      </c>
      <c r="M67" s="429">
        <f>'ANNEX C -Table 1'!M72</f>
        <v>146.78589470375613</v>
      </c>
      <c r="N67" s="429">
        <f>'ANNEX C -Table 1'!N72</f>
        <v>519.01472986097997</v>
      </c>
      <c r="O67" s="429">
        <f>'ANNEX C -Table 1'!O72</f>
        <v>608.07558948884389</v>
      </c>
      <c r="P67" s="429">
        <f>'ANNEX C -Table 1'!P72</f>
        <v>3754.7968858401869</v>
      </c>
      <c r="Q67" s="429">
        <f>'ANNEX C -Table 1'!Q72</f>
        <v>4892.6778438424662</v>
      </c>
      <c r="R67" s="429">
        <f>'ANNEX C -Table 1'!R72</f>
        <v>28.592662597318519</v>
      </c>
      <c r="S67" s="429">
        <f>'ANNEX C -Table 1'!S72</f>
        <v>38.040449355879112</v>
      </c>
      <c r="T67" s="129">
        <f>'ANNEX C -Table 1'!T72</f>
        <v>0</v>
      </c>
    </row>
    <row r="68" spans="1:20" ht="20.100000000000001" customHeight="1">
      <c r="A68" s="472"/>
      <c r="B68" s="452" t="s">
        <v>7</v>
      </c>
      <c r="C68" s="453"/>
      <c r="D68" s="429">
        <f>'ANNEX C -Table 1'!D73</f>
        <v>424.03860281852991</v>
      </c>
      <c r="E68" s="429">
        <f>'ANNEX C -Table 1'!E73</f>
        <v>1575.2501247729301</v>
      </c>
      <c r="F68" s="170">
        <f>'ANNEX C -Table 1'!F73</f>
        <v>0</v>
      </c>
      <c r="G68" s="170">
        <f>'ANNEX C -Table 1'!G73</f>
        <v>0</v>
      </c>
      <c r="H68" s="429">
        <f>'ANNEX C -Table 1'!H73</f>
        <v>51.381439575039998</v>
      </c>
      <c r="I68" s="429">
        <f>'ANNEX C -Table 1'!I73</f>
        <v>11.767153566230002</v>
      </c>
      <c r="J68" s="429">
        <f>'ANNEX C -Table 1'!J73</f>
        <v>84.384842278573004</v>
      </c>
      <c r="K68" s="429">
        <f>'ANNEX C -Table 1'!K73</f>
        <v>63.640494689379999</v>
      </c>
      <c r="L68" s="429">
        <f>'ANNEX C -Table 1'!L73</f>
        <v>4.601078030430001</v>
      </c>
      <c r="M68" s="429">
        <f>'ANNEX C -Table 1'!M73</f>
        <v>4.3937405105099989</v>
      </c>
      <c r="N68" s="429">
        <f>'ANNEX C -Table 1'!N73</f>
        <v>9.1479826690000002E-2</v>
      </c>
      <c r="O68" s="429">
        <f>'ANNEX C -Table 1'!O73</f>
        <v>9.1730313620000004E-2</v>
      </c>
      <c r="P68" s="429">
        <f>'ANNEX C -Table 1'!P73</f>
        <v>564.49744252926303</v>
      </c>
      <c r="Q68" s="429">
        <f>'ANNEX C -Table 1'!Q73</f>
        <v>1655.1432438526701</v>
      </c>
      <c r="R68" s="429">
        <f>'ANNEX C -Table 1'!R73</f>
        <v>4043.8871766735301</v>
      </c>
      <c r="S68" s="429">
        <f>'ANNEX C -Table 1'!S73</f>
        <v>4783.9391681390389</v>
      </c>
      <c r="T68" s="129">
        <f>'ANNEX C -Table 1'!T73</f>
        <v>0</v>
      </c>
    </row>
    <row r="69" spans="1:20" ht="20.100000000000001" customHeight="1">
      <c r="A69" s="472"/>
      <c r="B69" s="452" t="s">
        <v>8</v>
      </c>
      <c r="C69" s="453"/>
      <c r="D69" s="429">
        <f>'ANNEX C -Table 1'!D74</f>
        <v>2690.0772129256106</v>
      </c>
      <c r="E69" s="429">
        <f>'ANNEX C -Table 1'!E74</f>
        <v>3108.2992076674318</v>
      </c>
      <c r="F69" s="429">
        <f>'ANNEX C -Table 1'!F74</f>
        <v>2704.1112242401159</v>
      </c>
      <c r="G69" s="429">
        <f>'ANNEX C -Table 1'!G74</f>
        <v>3646.7715265794041</v>
      </c>
      <c r="H69" s="429">
        <f>'ANNEX C -Table 1'!H74</f>
        <v>1285.4497144156751</v>
      </c>
      <c r="I69" s="429">
        <f>'ANNEX C -Table 1'!I74</f>
        <v>1674.2221954245349</v>
      </c>
      <c r="J69" s="429">
        <f>'ANNEX C -Table 1'!J74</f>
        <v>1118.2904144617044</v>
      </c>
      <c r="K69" s="429">
        <f>'ANNEX C -Table 1'!K74</f>
        <v>1072.0032935504835</v>
      </c>
      <c r="L69" s="429">
        <f>'ANNEX C -Table 1'!L74</f>
        <v>6659.4841833935634</v>
      </c>
      <c r="M69" s="429">
        <f>'ANNEX C -Table 1'!M74</f>
        <v>6673.7187581663493</v>
      </c>
      <c r="N69" s="429">
        <f>'ANNEX C -Table 1'!N74</f>
        <v>3365.0842494765661</v>
      </c>
      <c r="O69" s="429">
        <f>'ANNEX C -Table 1'!O74</f>
        <v>3354.5960326186459</v>
      </c>
      <c r="P69" s="429">
        <f>'ANNEX C -Table 1'!P74</f>
        <v>17822.496998913237</v>
      </c>
      <c r="Q69" s="429">
        <f>'ANNEX C -Table 1'!Q74</f>
        <v>19529.611014006849</v>
      </c>
      <c r="R69" s="429">
        <f>'ANNEX C -Table 1'!R74</f>
        <v>1672.0170889334661</v>
      </c>
      <c r="S69" s="429">
        <f>'ANNEX C -Table 1'!S74</f>
        <v>1795.3732743719038</v>
      </c>
      <c r="T69" s="129">
        <f>'ANNEX C -Table 1'!T74</f>
        <v>0</v>
      </c>
    </row>
    <row r="70" spans="1:20" ht="20.100000000000001" customHeight="1">
      <c r="A70" s="472"/>
      <c r="B70" s="452" t="s">
        <v>9</v>
      </c>
      <c r="C70" s="453"/>
      <c r="D70" s="429">
        <f>'ANNEX C -Table 1'!D75</f>
        <v>1530.4791864461074</v>
      </c>
      <c r="E70" s="429">
        <f>'ANNEX C -Table 1'!E75</f>
        <v>1661.3660113748601</v>
      </c>
      <c r="F70" s="429">
        <f>'ANNEX C -Table 1'!F75</f>
        <v>13.465219362288229</v>
      </c>
      <c r="G70" s="429">
        <f>'ANNEX C -Table 1'!G75</f>
        <v>14.35909878177651</v>
      </c>
      <c r="H70" s="429">
        <f>'ANNEX C -Table 1'!H75</f>
        <v>1520.0701013103862</v>
      </c>
      <c r="I70" s="429">
        <f>'ANNEX C -Table 1'!I75</f>
        <v>1320.0765930397665</v>
      </c>
      <c r="J70" s="429">
        <f>'ANNEX C -Table 1'!J75</f>
        <v>1247.6445445760774</v>
      </c>
      <c r="K70" s="429">
        <f>'ANNEX C -Table 1'!K75</f>
        <v>1305.3070782558041</v>
      </c>
      <c r="L70" s="429">
        <f>'ANNEX C -Table 1'!L75</f>
        <v>2524.1850412092608</v>
      </c>
      <c r="M70" s="429">
        <f>'ANNEX C -Table 1'!M75</f>
        <v>2789.0140375848619</v>
      </c>
      <c r="N70" s="429">
        <f>'ANNEX C -Table 1'!N75</f>
        <v>1097.7232392783849</v>
      </c>
      <c r="O70" s="429">
        <f>'ANNEX C -Table 1'!O75</f>
        <v>1173.7814484343346</v>
      </c>
      <c r="P70" s="429">
        <f>'ANNEX C -Table 1'!P75</f>
        <v>7933.5673321825052</v>
      </c>
      <c r="Q70" s="429">
        <f>'ANNEX C -Table 1'!Q75</f>
        <v>8263.9042674714037</v>
      </c>
      <c r="R70" s="429">
        <f>'ANNEX C -Table 1'!R75</f>
        <v>272.52468180789589</v>
      </c>
      <c r="S70" s="429">
        <f>'ANNEX C -Table 1'!S75</f>
        <v>272.57437950999599</v>
      </c>
      <c r="T70" s="129">
        <f>'ANNEX C -Table 1'!T75</f>
        <v>0</v>
      </c>
    </row>
    <row r="71" spans="1:20" ht="20.100000000000001" customHeight="1">
      <c r="A71" s="472"/>
      <c r="B71" s="452" t="s">
        <v>10</v>
      </c>
      <c r="C71" s="453"/>
      <c r="D71" s="132">
        <f>'ANNEX C -Table 1'!D76</f>
        <v>0</v>
      </c>
      <c r="E71" s="132">
        <f>'ANNEX C -Table 1'!E76</f>
        <v>0</v>
      </c>
      <c r="F71" s="429">
        <f>'ANNEX C -Table 1'!F76</f>
        <v>2.0723848552200002</v>
      </c>
      <c r="G71" s="429">
        <f>'ANNEX C -Table 1'!G76</f>
        <v>2.0461207287200001</v>
      </c>
      <c r="H71" s="429">
        <f>'ANNEX C -Table 1'!H76</f>
        <v>4424.7473758757942</v>
      </c>
      <c r="I71" s="429">
        <f>'ANNEX C -Table 1'!I76</f>
        <v>5031.5502231239825</v>
      </c>
      <c r="J71" s="429">
        <f>'ANNEX C -Table 1'!J76</f>
        <v>550.37682427680431</v>
      </c>
      <c r="K71" s="429">
        <f>'ANNEX C -Table 1'!K76</f>
        <v>567.99654077436401</v>
      </c>
      <c r="L71" s="429">
        <f>'ANNEX C -Table 1'!L76</f>
        <v>64.457234999999997</v>
      </c>
      <c r="M71" s="429">
        <f>'ANNEX C -Table 1'!M76</f>
        <v>72.048287000000002</v>
      </c>
      <c r="N71" s="429">
        <f>'ANNEX C -Table 1'!N76</f>
        <v>0</v>
      </c>
      <c r="O71" s="429">
        <f>'ANNEX C -Table 1'!O76</f>
        <v>0</v>
      </c>
      <c r="P71" s="429">
        <f>'ANNEX C -Table 1'!P76</f>
        <v>5041.6538200078185</v>
      </c>
      <c r="Q71" s="429">
        <f>'ANNEX C -Table 1'!Q76</f>
        <v>5673.6411716270659</v>
      </c>
      <c r="R71" s="429">
        <f>'ANNEX C -Table 1'!R76</f>
        <v>3536.8470391102669</v>
      </c>
      <c r="S71" s="429">
        <f>'ANNEX C -Table 1'!S76</f>
        <v>3816.1089610303256</v>
      </c>
      <c r="T71" s="129">
        <f>'ANNEX C -Table 1'!T76</f>
        <v>0</v>
      </c>
    </row>
    <row r="72" spans="1:20" ht="20.100000000000001" customHeight="1">
      <c r="A72" s="472"/>
      <c r="B72" s="452" t="s">
        <v>11</v>
      </c>
      <c r="C72" s="453"/>
      <c r="D72" s="132">
        <f>'ANNEX C -Table 1'!D77</f>
        <v>0</v>
      </c>
      <c r="E72" s="132">
        <f>'ANNEX C -Table 1'!E77</f>
        <v>0</v>
      </c>
      <c r="F72" s="429">
        <f>'ANNEX C -Table 1'!F77</f>
        <v>1351.1655346656082</v>
      </c>
      <c r="G72" s="429">
        <f>'ANNEX C -Table 1'!G77</f>
        <v>1686.4032050199135</v>
      </c>
      <c r="H72" s="429">
        <f>'ANNEX C -Table 1'!H77</f>
        <v>7762.2867356145462</v>
      </c>
      <c r="I72" s="429">
        <f>'ANNEX C -Table 1'!I77</f>
        <v>8324.8868529985957</v>
      </c>
      <c r="J72" s="429">
        <f>'ANNEX C -Table 1'!J77</f>
        <v>3827.7701987101391</v>
      </c>
      <c r="K72" s="429">
        <f>'ANNEX C -Table 1'!K77</f>
        <v>4417.2142263884498</v>
      </c>
      <c r="L72" s="429">
        <f>'ANNEX C -Table 1'!L77</f>
        <v>175.90004000000002</v>
      </c>
      <c r="M72" s="429">
        <f>'ANNEX C -Table 1'!M77</f>
        <v>185.04916</v>
      </c>
      <c r="N72" s="429">
        <f>'ANNEX C -Table 1'!N77</f>
        <v>0</v>
      </c>
      <c r="O72" s="429">
        <f>'ANNEX C -Table 1'!O77</f>
        <v>0</v>
      </c>
      <c r="P72" s="429">
        <f>'ANNEX C -Table 1'!P77</f>
        <v>13117.122508990295</v>
      </c>
      <c r="Q72" s="429">
        <f>'ANNEX C -Table 1'!Q77</f>
        <v>14613.553444406958</v>
      </c>
      <c r="R72" s="429">
        <f>'ANNEX C -Table 1'!R77</f>
        <v>0</v>
      </c>
      <c r="S72" s="429">
        <f>'ANNEX C -Table 1'!S77</f>
        <v>0</v>
      </c>
      <c r="T72" s="129">
        <f>'ANNEX C -Table 1'!T77</f>
        <v>0</v>
      </c>
    </row>
    <row r="73" spans="1:20" ht="20.100000000000001" customHeight="1">
      <c r="A73" s="472"/>
      <c r="B73" s="452" t="s">
        <v>13</v>
      </c>
      <c r="C73" s="453"/>
      <c r="D73" s="429">
        <f>'ANNEX C -Table 1'!D78</f>
        <v>2093.6659587584641</v>
      </c>
      <c r="E73" s="429">
        <f>'ANNEX C -Table 1'!E78</f>
        <v>2704.3577592007973</v>
      </c>
      <c r="F73" s="429">
        <f>'ANNEX C -Table 1'!F78</f>
        <v>80.347350154324772</v>
      </c>
      <c r="G73" s="429">
        <f>'ANNEX C -Table 1'!G78</f>
        <v>76.254963274015779</v>
      </c>
      <c r="H73" s="429">
        <f>'ANNEX C -Table 1'!H78</f>
        <v>1934.5324057084331</v>
      </c>
      <c r="I73" s="429">
        <f>'ANNEX C -Table 1'!I78</f>
        <v>1590.5928809144259</v>
      </c>
      <c r="J73" s="429">
        <f>'ANNEX C -Table 1'!J78</f>
        <v>708.28419214111648</v>
      </c>
      <c r="K73" s="429">
        <f>'ANNEX C -Table 1'!K78</f>
        <v>691.97803440019504</v>
      </c>
      <c r="L73" s="429">
        <f>'ANNEX C -Table 1'!L78</f>
        <v>7095.690230086645</v>
      </c>
      <c r="M73" s="429">
        <f>'ANNEX C -Table 1'!M78</f>
        <v>7115.1728898700048</v>
      </c>
      <c r="N73" s="429">
        <f>'ANNEX C -Table 1'!N78</f>
        <v>0</v>
      </c>
      <c r="O73" s="429">
        <f>'ANNEX C -Table 1'!O78</f>
        <v>0</v>
      </c>
      <c r="P73" s="429">
        <f>'ANNEX C -Table 1'!P78</f>
        <v>11912.520136848983</v>
      </c>
      <c r="Q73" s="429">
        <f>'ANNEX C -Table 1'!Q78</f>
        <v>12178.356527659438</v>
      </c>
      <c r="R73" s="131">
        <f>'ANNEX C -Table 1'!R78</f>
        <v>0</v>
      </c>
      <c r="S73" s="131">
        <f>'ANNEX C -Table 1'!S78</f>
        <v>0</v>
      </c>
      <c r="T73" s="129">
        <f>'ANNEX C -Table 1'!T78</f>
        <v>0</v>
      </c>
    </row>
    <row r="74" spans="1:20" ht="20.100000000000001" customHeight="1">
      <c r="A74" s="133"/>
      <c r="B74" s="452" t="s">
        <v>16</v>
      </c>
      <c r="C74" s="453"/>
      <c r="D74" s="134">
        <f>'ANNEX C -Table 1'!D79</f>
        <v>8309.6314070840017</v>
      </c>
      <c r="E74" s="134">
        <f>'ANNEX C -Table 1'!E79</f>
        <v>10870.274393745525</v>
      </c>
      <c r="F74" s="134">
        <f>'ANNEX C -Table 1'!F79</f>
        <v>4425.6139891640105</v>
      </c>
      <c r="G74" s="134">
        <f>'ANNEX C -Table 1'!G79</f>
        <v>6318.0348806946186</v>
      </c>
      <c r="H74" s="134">
        <f>'ANNEX C -Table 1'!H79</f>
        <v>18174.474055116738</v>
      </c>
      <c r="I74" s="134">
        <f>'ANNEX C -Table 1'!I79</f>
        <v>19332.720201126554</v>
      </c>
      <c r="J74" s="134">
        <f>'ANNEX C -Table 1'!J79</f>
        <v>7593.1201944417371</v>
      </c>
      <c r="K74" s="134">
        <f>'ANNEX C -Table 1'!K79</f>
        <v>8163.1304686092262</v>
      </c>
      <c r="L74" s="134">
        <f>'ANNEX C -Table 1'!L79</f>
        <v>16661.901781063178</v>
      </c>
      <c r="M74" s="134">
        <f>'ANNEX C -Table 1'!M79</f>
        <v>16986.182767835482</v>
      </c>
      <c r="N74" s="134">
        <f>'ANNEX C -Table 1'!N79</f>
        <v>4981.9136984426204</v>
      </c>
      <c r="O74" s="134">
        <f>'ANNEX C -Table 1'!O79</f>
        <v>5136.544800855444</v>
      </c>
      <c r="P74" s="134">
        <f>'ANNEX C -Table 1'!P79</f>
        <v>60146.655125312289</v>
      </c>
      <c r="Q74" s="134">
        <f>'ANNEX C -Table 1'!Q79</f>
        <v>66806.887512866844</v>
      </c>
      <c r="R74" s="134">
        <f>'ANNEX C -Table 1'!R79</f>
        <v>9553.868649122478</v>
      </c>
      <c r="S74" s="134">
        <f>'ANNEX C -Table 1'!S79</f>
        <v>10706.036232407143</v>
      </c>
      <c r="T74" s="129">
        <f>'ANNEX C -Table 1'!T79</f>
        <v>0</v>
      </c>
    </row>
    <row r="75" spans="1:20" ht="20.100000000000001" customHeight="1">
      <c r="A75" s="133"/>
      <c r="B75" s="468" t="s">
        <v>19</v>
      </c>
      <c r="C75" s="469"/>
      <c r="D75" s="161">
        <f>'ANNEX C -Table 1'!D80</f>
        <v>13.815616828186597</v>
      </c>
      <c r="E75" s="161">
        <f>'ANNEX C -Table 1'!E80</f>
        <v>16.271188193959699</v>
      </c>
      <c r="F75" s="161">
        <f>'ANNEX C -Table 1'!F80</f>
        <v>7.3580384145111379</v>
      </c>
      <c r="G75" s="161">
        <f>'ANNEX C -Table 1'!G80</f>
        <v>9.457160954366838</v>
      </c>
      <c r="H75" s="161">
        <f>'ANNEX C -Table 1'!H80</f>
        <v>30.216932291997299</v>
      </c>
      <c r="I75" s="161">
        <f>'ANNEX C -Table 1'!I80</f>
        <v>28.938214188474383</v>
      </c>
      <c r="J75" s="161">
        <f>'ANNEX C -Table 1'!J80</f>
        <v>12.624343246722338</v>
      </c>
      <c r="K75" s="161">
        <f>'ANNEX C -Table 1'!K80</f>
        <v>12.218995334930142</v>
      </c>
      <c r="L75" s="161">
        <f>'ANNEX C -Table 1'!L80</f>
        <v>27.702125324091607</v>
      </c>
      <c r="M75" s="161">
        <f>'ANNEX C -Table 1'!M80</f>
        <v>25.425795752816633</v>
      </c>
      <c r="N75" s="161">
        <f>'ANNEX C -Table 1'!N80</f>
        <v>8.2829438944910123</v>
      </c>
      <c r="O75" s="161">
        <f>'ANNEX C -Table 1'!O80</f>
        <v>7.6886455754523189</v>
      </c>
      <c r="P75" s="161">
        <f>'ANNEX C -Table 1'!P80</f>
        <v>100</v>
      </c>
      <c r="Q75" s="161">
        <f>'ANNEX C -Table 1'!Q80</f>
        <v>100</v>
      </c>
      <c r="R75" s="131">
        <f>'ANNEX C -Table 1'!R80</f>
        <v>0</v>
      </c>
      <c r="S75" s="131">
        <f>'ANNEX C -Table 1'!S80</f>
        <v>0</v>
      </c>
      <c r="T75" s="129">
        <f>'ANNEX C -Table 1'!T80</f>
        <v>0</v>
      </c>
    </row>
    <row r="76" spans="1:20" ht="18">
      <c r="A76" s="142"/>
      <c r="B76" s="262"/>
      <c r="C76" s="144"/>
      <c r="D76" s="145"/>
      <c r="E76" s="146"/>
      <c r="F76" s="145"/>
      <c r="G76" s="146"/>
      <c r="H76" s="145"/>
      <c r="I76" s="146"/>
      <c r="J76" s="145"/>
      <c r="K76" s="146"/>
      <c r="L76" s="145"/>
      <c r="M76" s="146"/>
      <c r="N76" s="145"/>
      <c r="O76" s="146"/>
      <c r="P76" s="145"/>
      <c r="Q76" s="146"/>
      <c r="R76" s="145"/>
      <c r="S76" s="146"/>
      <c r="T76" s="147"/>
    </row>
    <row r="77" spans="1:20" ht="18">
      <c r="A77" s="142"/>
      <c r="B77" s="262"/>
      <c r="C77" s="144"/>
      <c r="D77" s="478" t="s">
        <v>20</v>
      </c>
      <c r="E77" s="478"/>
      <c r="F77" s="478"/>
      <c r="G77" s="478"/>
      <c r="H77" s="478"/>
      <c r="I77" s="478"/>
      <c r="J77" s="478"/>
      <c r="K77" s="478"/>
      <c r="L77" s="482" t="s">
        <v>24</v>
      </c>
      <c r="M77" s="464"/>
      <c r="N77" s="464"/>
      <c r="O77" s="464"/>
      <c r="P77" s="464"/>
      <c r="Q77" s="464"/>
      <c r="R77" s="145"/>
      <c r="S77" s="146"/>
      <c r="T77" s="147"/>
    </row>
    <row r="78" spans="1:20">
      <c r="A78" s="133"/>
      <c r="B78" s="476"/>
      <c r="C78" s="477"/>
      <c r="D78" s="478"/>
      <c r="E78" s="478"/>
      <c r="F78" s="478"/>
      <c r="G78" s="478"/>
      <c r="H78" s="478"/>
      <c r="I78" s="478"/>
      <c r="J78" s="478"/>
      <c r="K78" s="478"/>
      <c r="L78" s="464"/>
      <c r="M78" s="464"/>
      <c r="N78" s="464"/>
      <c r="O78" s="464"/>
      <c r="P78" s="464"/>
      <c r="Q78" s="464"/>
      <c r="R78" s="190"/>
      <c r="S78" s="267"/>
      <c r="T78" s="151"/>
    </row>
    <row r="79" spans="1:20" ht="22.35" customHeight="1">
      <c r="A79" s="133"/>
      <c r="B79" s="439" t="s">
        <v>5</v>
      </c>
      <c r="C79" s="440"/>
      <c r="D79" s="478" t="s">
        <v>4</v>
      </c>
      <c r="E79" s="478"/>
      <c r="F79" s="478"/>
      <c r="G79" s="478"/>
      <c r="H79" s="478"/>
      <c r="I79" s="478"/>
      <c r="J79" s="478"/>
      <c r="K79" s="478"/>
      <c r="L79" s="479" t="s">
        <v>4</v>
      </c>
      <c r="M79" s="480"/>
      <c r="N79" s="480"/>
      <c r="O79" s="480"/>
      <c r="P79" s="480"/>
      <c r="Q79" s="481"/>
      <c r="R79" s="190"/>
      <c r="S79" s="267"/>
      <c r="T79" s="151"/>
    </row>
    <row r="80" spans="1:20" ht="22.35" customHeight="1">
      <c r="A80" s="133"/>
      <c r="B80" s="441"/>
      <c r="C80" s="442"/>
      <c r="D80" s="428" t="s">
        <v>6</v>
      </c>
      <c r="E80" s="428" t="s">
        <v>7</v>
      </c>
      <c r="F80" s="428" t="s">
        <v>8</v>
      </c>
      <c r="G80" s="428" t="s">
        <v>9</v>
      </c>
      <c r="H80" s="428" t="s">
        <v>10</v>
      </c>
      <c r="I80" s="428" t="s">
        <v>11</v>
      </c>
      <c r="J80" s="425" t="s">
        <v>12</v>
      </c>
      <c r="K80" s="428" t="s">
        <v>13</v>
      </c>
      <c r="L80" s="425" t="s">
        <v>6</v>
      </c>
      <c r="M80" s="425" t="s">
        <v>7</v>
      </c>
      <c r="N80" s="425" t="s">
        <v>8</v>
      </c>
      <c r="O80" s="425" t="s">
        <v>9</v>
      </c>
      <c r="P80" s="425" t="s">
        <v>10</v>
      </c>
      <c r="Q80" s="425" t="s">
        <v>22</v>
      </c>
      <c r="R80" s="263"/>
      <c r="S80" s="264"/>
      <c r="T80" s="151"/>
    </row>
    <row r="81" spans="1:20" ht="20.100000000000001" customHeight="1">
      <c r="A81" s="472"/>
      <c r="B81" s="452" t="s">
        <v>6</v>
      </c>
      <c r="C81" s="453"/>
      <c r="D81" s="429">
        <f>'ANNEX C -Table 1'!D86</f>
        <v>15.886186812802251</v>
      </c>
      <c r="E81" s="429">
        <f>'ANNEX C -Table 1'!E86</f>
        <v>225.08382866532028</v>
      </c>
      <c r="F81" s="429">
        <f>'ANNEX C -Table 1'!F86</f>
        <v>15.352596563322631</v>
      </c>
      <c r="G81" s="429">
        <f>'ANNEX C -Table 1'!G86</f>
        <v>-20.185459236805958</v>
      </c>
      <c r="H81" s="429">
        <f>'ANNEX C -Table 1'!H86</f>
        <v>6.6882218450814355</v>
      </c>
      <c r="I81" s="429">
        <f>'ANNEX C -Table 1'!I86</f>
        <v>17.159601549597486</v>
      </c>
      <c r="J81" s="429">
        <f>'ANNEX C -Table 1'!J86</f>
        <v>30.304727328750381</v>
      </c>
      <c r="K81" s="429">
        <f>'ANNEX C -Table 1'!K86</f>
        <v>33.042696623317013</v>
      </c>
      <c r="L81" s="429">
        <f>'ANNEX C -Table 1'!L86</f>
        <v>16.752118895703898</v>
      </c>
      <c r="M81" s="429">
        <f>'ANNEX C -Table 1'!M86</f>
        <v>14.121478959177566</v>
      </c>
      <c r="N81" s="429">
        <f>'ANNEX C -Table 1'!N86</f>
        <v>7.1362140852720106</v>
      </c>
      <c r="O81" s="429">
        <f>'ANNEX C -Table 1'!O86</f>
        <v>0.55114641035763345</v>
      </c>
      <c r="P81" s="429">
        <f>'ANNEX C -Table 1'!P86</f>
        <v>0.86414880088129875</v>
      </c>
      <c r="Q81" s="429">
        <f>'ANNEX C -Table 1'!Q86</f>
        <v>11.838222249858982</v>
      </c>
      <c r="R81" s="166"/>
      <c r="S81" s="167"/>
      <c r="T81" s="151"/>
    </row>
    <row r="82" spans="1:20" ht="20.100000000000001" customHeight="1">
      <c r="A82" s="472"/>
      <c r="B82" s="452" t="s">
        <v>7</v>
      </c>
      <c r="C82" s="453"/>
      <c r="D82" s="429">
        <f>'ANNEX C -Table 1'!D87</f>
        <v>271.48743399833074</v>
      </c>
      <c r="E82" s="168" t="str">
        <f>'ANNEX C -Table 1'!E87</f>
        <v>-</v>
      </c>
      <c r="F82" s="429">
        <f>'ANNEX C -Table 1'!F87</f>
        <v>-77.098435420353169</v>
      </c>
      <c r="G82" s="429">
        <f>'ANNEX C -Table 1'!G87</f>
        <v>-24.583025848067987</v>
      </c>
      <c r="H82" s="429">
        <f>'ANNEX C -Table 1'!H87</f>
        <v>-4.5062813225235612</v>
      </c>
      <c r="I82" s="429">
        <f>'ANNEX C -Table 1'!I87</f>
        <v>0.27381657690370703</v>
      </c>
      <c r="J82" s="429">
        <f>'ANNEX C -Table 1'!J87</f>
        <v>193.20650886152936</v>
      </c>
      <c r="K82" s="429">
        <f>'ANNEX C -Table 1'!K87</f>
        <v>18.300510353858826</v>
      </c>
      <c r="L82" s="429">
        <f>'ANNEX C -Table 1'!L87</f>
        <v>14.491355670646991</v>
      </c>
      <c r="M82" s="168">
        <f>'ANNEX C -Table 1'!M87</f>
        <v>0</v>
      </c>
      <c r="N82" s="429">
        <f>'ANNEX C -Table 1'!N87</f>
        <v>6.0866517716137575E-2</v>
      </c>
      <c r="O82" s="429">
        <f>'ANNEX C -Table 1'!O87</f>
        <v>0.77960893720987645</v>
      </c>
      <c r="P82" s="429">
        <f>'ANNEX C -Table 1'!P87</f>
        <v>2.5866556191952977E-2</v>
      </c>
      <c r="Q82" s="429">
        <f>'ANNEX C -Table 1'!Q87</f>
        <v>1.7858369229977935E-3</v>
      </c>
      <c r="R82" s="166"/>
      <c r="S82" s="167"/>
      <c r="T82" s="151"/>
    </row>
    <row r="83" spans="1:20" ht="20.100000000000001" customHeight="1">
      <c r="A83" s="472"/>
      <c r="B83" s="452" t="s">
        <v>8</v>
      </c>
      <c r="C83" s="453"/>
      <c r="D83" s="429">
        <f>'ANNEX C -Table 1'!D88</f>
        <v>15.546839798214609</v>
      </c>
      <c r="E83" s="429">
        <f>'ANNEX C -Table 1'!E88</f>
        <v>34.860263656654347</v>
      </c>
      <c r="F83" s="429">
        <f>'ANNEX C -Table 1'!F88</f>
        <v>30.244083191195347</v>
      </c>
      <c r="G83" s="429">
        <f>'ANNEX C -Table 1'!G88</f>
        <v>-4.1390966347057043</v>
      </c>
      <c r="H83" s="429">
        <f>'ANNEX C -Table 1'!H88</f>
        <v>0.21374890878608838</v>
      </c>
      <c r="I83" s="429">
        <f>'ANNEX C -Table 1'!I88</f>
        <v>-0.31167769007719809</v>
      </c>
      <c r="J83" s="429">
        <f>'ANNEX C -Table 1'!J88</f>
        <v>9.5784222334149156</v>
      </c>
      <c r="K83" s="429">
        <f>'ANNEX C -Table 1'!K88</f>
        <v>7.3776868822030552</v>
      </c>
      <c r="L83" s="429">
        <f>'ANNEX C -Table 1'!L88</f>
        <v>28.594487085402985</v>
      </c>
      <c r="M83" s="429">
        <f>'ANNEX C -Table 1'!M88</f>
        <v>57.720028386080543</v>
      </c>
      <c r="N83" s="429">
        <f>'ANNEX C -Table 1'!N88</f>
        <v>8.6600446186924831</v>
      </c>
      <c r="O83" s="429">
        <f>'ANNEX C -Table 1'!O88</f>
        <v>13.132257259305124</v>
      </c>
      <c r="P83" s="429">
        <f>'ANNEX C -Table 1'!P88</f>
        <v>39.289102498081554</v>
      </c>
      <c r="Q83" s="429">
        <f>'ANNEX C -Table 1'!Q88</f>
        <v>65.308415728408889</v>
      </c>
      <c r="R83" s="166"/>
      <c r="S83" s="167"/>
      <c r="T83" s="151"/>
    </row>
    <row r="84" spans="1:20" ht="20.100000000000001" customHeight="1">
      <c r="A84" s="472"/>
      <c r="B84" s="452" t="s">
        <v>9</v>
      </c>
      <c r="C84" s="453"/>
      <c r="D84" s="429">
        <f>'ANNEX C -Table 1'!D89</f>
        <v>8.5520160017779911</v>
      </c>
      <c r="E84" s="429">
        <f>'ANNEX C -Table 1'!E89</f>
        <v>6.6384319143864143</v>
      </c>
      <c r="F84" s="429">
        <f>'ANNEX C -Table 1'!F89</f>
        <v>-13.156860864391321</v>
      </c>
      <c r="G84" s="429">
        <f>'ANNEX C -Table 1'!G89</f>
        <v>4.6217116830594724</v>
      </c>
      <c r="H84" s="429">
        <f>'ANNEX C -Table 1'!H89</f>
        <v>10.491663331018295</v>
      </c>
      <c r="I84" s="429">
        <f>'ANNEX C -Table 1'!I89</f>
        <v>6.9287236012192333</v>
      </c>
      <c r="J84" s="429">
        <f>'ANNEX C -Table 1'!J89</f>
        <v>4.1637881353686534</v>
      </c>
      <c r="K84" s="429">
        <f>'ANNEX C -Table 1'!K89</f>
        <v>1.8236037106956995E-2</v>
      </c>
      <c r="L84" s="429">
        <f>'ANNEX C -Table 1'!L89</f>
        <v>15.28357013996599</v>
      </c>
      <c r="M84" s="429">
        <f>'ANNEX C -Table 1'!M89</f>
        <v>0.22727159714885653</v>
      </c>
      <c r="N84" s="429">
        <f>'ANNEX C -Table 1'!N89</f>
        <v>6.8281989254820079</v>
      </c>
      <c r="O84" s="429">
        <f>'ANNEX C -Table 1'!O89</f>
        <v>15.990275829539605</v>
      </c>
      <c r="P84" s="429">
        <f>'ANNEX C -Table 1'!P89</f>
        <v>16.419310187018908</v>
      </c>
      <c r="Q84" s="429">
        <f>'ANNEX C -Table 1'!Q89</f>
        <v>22.85157618480914</v>
      </c>
      <c r="R84" s="166"/>
      <c r="S84" s="167"/>
      <c r="T84" s="151"/>
    </row>
    <row r="85" spans="1:20" ht="20.100000000000001" customHeight="1">
      <c r="A85" s="472"/>
      <c r="B85" s="452" t="s">
        <v>10</v>
      </c>
      <c r="C85" s="453"/>
      <c r="D85" s="429" t="str">
        <f>'ANNEX C -Table 1'!D90</f>
        <v>-</v>
      </c>
      <c r="E85" s="429">
        <f>'ANNEX C -Table 1'!E90</f>
        <v>-1.2673382761819088</v>
      </c>
      <c r="F85" s="429">
        <f>'ANNEX C -Table 1'!F90</f>
        <v>13.713841620801759</v>
      </c>
      <c r="G85" s="429">
        <f>'ANNEX C -Table 1'!G90</f>
        <v>3.2013914322631623</v>
      </c>
      <c r="H85" s="158">
        <f>'ANNEX C -Table 1'!H90</f>
        <v>11.776881214343129</v>
      </c>
      <c r="I85" s="158" t="str">
        <f>'ANNEX C -Table 1'!I90</f>
        <v>-</v>
      </c>
      <c r="J85" s="429">
        <f>'ANNEX C -Table 1'!J90</f>
        <v>12.535318254323686</v>
      </c>
      <c r="K85" s="429">
        <f>'ANNEX C -Table 1'!K90</f>
        <v>7.8957873731036496</v>
      </c>
      <c r="L85" s="429">
        <f>'ANNEX C -Table 1'!L90</f>
        <v>0</v>
      </c>
      <c r="M85" s="429">
        <f>'ANNEX C -Table 1'!M90</f>
        <v>3.2385397791520977E-2</v>
      </c>
      <c r="N85" s="429">
        <f>'ANNEX C -Table 1'!N90</f>
        <v>26.02608515914271</v>
      </c>
      <c r="O85" s="429">
        <f>'ANNEX C -Table 1'!O90</f>
        <v>6.9580725551129774</v>
      </c>
      <c r="P85" s="429">
        <f>'ANNEX C -Table 1'!P90</f>
        <v>0.42415819954809647</v>
      </c>
      <c r="Q85" s="429">
        <f>'ANNEX C -Table 1'!Q90</f>
        <v>0</v>
      </c>
      <c r="R85" s="166"/>
      <c r="S85" s="167"/>
      <c r="T85" s="151"/>
    </row>
    <row r="86" spans="1:20" ht="20.100000000000001" customHeight="1">
      <c r="A86" s="472"/>
      <c r="B86" s="452" t="s">
        <v>11</v>
      </c>
      <c r="C86" s="453"/>
      <c r="D86" s="429" t="str">
        <f>'ANNEX C -Table 1'!D91</f>
        <v>-</v>
      </c>
      <c r="E86" s="429">
        <f>'ANNEX C -Table 1'!E91</f>
        <v>24.810999226476802</v>
      </c>
      <c r="F86" s="429">
        <f>'ANNEX C -Table 1'!F91</f>
        <v>7.2478656940454815</v>
      </c>
      <c r="G86" s="429">
        <f>'ANNEX C -Table 1'!G91</f>
        <v>15.39914877536113</v>
      </c>
      <c r="H86" s="158">
        <f>'ANNEX C -Table 1'!H91</f>
        <v>5.2013177484211948</v>
      </c>
      <c r="I86" s="158" t="str">
        <f>'ANNEX C -Table 1'!I91</f>
        <v>-</v>
      </c>
      <c r="J86" s="429">
        <f>'ANNEX C -Table 1'!J91</f>
        <v>11.408225656130226</v>
      </c>
      <c r="K86" s="158" t="str">
        <f>'ANNEX C -Table 1'!K91</f>
        <v>-</v>
      </c>
      <c r="L86" s="429">
        <f>'ANNEX C -Table 1'!L91</f>
        <v>0</v>
      </c>
      <c r="M86" s="429">
        <f>'ANNEX C -Table 1'!M91</f>
        <v>26.691894503034252</v>
      </c>
      <c r="N86" s="429">
        <f>'ANNEX C -Table 1'!N91</f>
        <v>43.061125213582145</v>
      </c>
      <c r="O86" s="429">
        <f>'ANNEX C -Table 1'!O91</f>
        <v>54.111768069548226</v>
      </c>
      <c r="P86" s="429">
        <f>'ANNEX C -Table 1'!P91</f>
        <v>1.0894099193987448</v>
      </c>
      <c r="Q86" s="429">
        <f>'ANNEX C -Table 1'!Q91</f>
        <v>0</v>
      </c>
      <c r="R86" s="166"/>
      <c r="S86" s="172"/>
      <c r="T86" s="151"/>
    </row>
    <row r="87" spans="1:20" ht="20.100000000000001" customHeight="1">
      <c r="A87" s="472"/>
      <c r="B87" s="452" t="s">
        <v>13</v>
      </c>
      <c r="C87" s="453"/>
      <c r="D87" s="429">
        <f>'ANNEX C -Table 1'!D92</f>
        <v>29.168540372336722</v>
      </c>
      <c r="E87" s="429">
        <f>'ANNEX C -Table 1'!E92</f>
        <v>-5.0933688198162894</v>
      </c>
      <c r="F87" s="429">
        <f>'ANNEX C -Table 1'!F92</f>
        <v>-17.778948741262116</v>
      </c>
      <c r="G87" s="429">
        <f>'ANNEX C -Table 1'!G92</f>
        <v>-2.30220551606955</v>
      </c>
      <c r="H87" s="429">
        <f>'ANNEX C -Table 1'!H92</f>
        <v>0.2745703258120098</v>
      </c>
      <c r="I87" s="158" t="str">
        <f>'ANNEX C -Table 1'!I92</f>
        <v>-</v>
      </c>
      <c r="J87" s="429">
        <f>'ANNEX C -Table 1'!J92</f>
        <v>2.2315713867139113</v>
      </c>
      <c r="K87" s="168" t="str">
        <f>'ANNEX C -Table 1'!K92</f>
        <v>-</v>
      </c>
      <c r="L87" s="429">
        <f>'ANNEX C -Table 1'!L92</f>
        <v>24.87846820828014</v>
      </c>
      <c r="M87" s="429">
        <f>'ANNEX C -Table 1'!M92</f>
        <v>1.2069411567672785</v>
      </c>
      <c r="N87" s="429">
        <f>'ANNEX C -Table 1'!N92</f>
        <v>8.2274654801125138</v>
      </c>
      <c r="O87" s="429">
        <f>'ANNEX C -Table 1'!O92</f>
        <v>8.4768709389265595</v>
      </c>
      <c r="P87" s="429">
        <f>'ANNEX C -Table 1'!P92</f>
        <v>41.888003838879442</v>
      </c>
      <c r="Q87" s="429">
        <f>'ANNEX C -Table 1'!Q92</f>
        <v>0</v>
      </c>
      <c r="R87" s="166"/>
      <c r="S87" s="173"/>
      <c r="T87" s="151"/>
    </row>
    <row r="88" spans="1:20" ht="20.100000000000001" customHeight="1">
      <c r="A88" s="174"/>
      <c r="B88" s="452" t="s">
        <v>16</v>
      </c>
      <c r="C88" s="453"/>
      <c r="D88" s="134">
        <f>'ANNEX C -Table 1'!D93</f>
        <v>30.815361852013829</v>
      </c>
      <c r="E88" s="134">
        <f>'ANNEX C -Table 1'!E93</f>
        <v>42.760640583750565</v>
      </c>
      <c r="F88" s="134">
        <f>'ANNEX C -Table 1'!F93</f>
        <v>6.3729280005422249</v>
      </c>
      <c r="G88" s="134">
        <f>'ANNEX C -Table 1'!G93</f>
        <v>7.506930742183485</v>
      </c>
      <c r="H88" s="134">
        <f>'ANNEX C -Table 1'!H93</f>
        <v>1.9462423379596496</v>
      </c>
      <c r="I88" s="134">
        <f>'ANNEX C -Table 1'!I93</f>
        <v>3.1038494797925198</v>
      </c>
      <c r="J88" s="134">
        <f>'ANNEX C -Table 1'!J93</f>
        <v>11.07332132381813</v>
      </c>
      <c r="K88" s="134">
        <f>'ANNEX C -Table 1'!K93</f>
        <v>12.059696711347307</v>
      </c>
      <c r="L88" s="134">
        <f>'ANNEX C -Table 1'!L93</f>
        <v>100</v>
      </c>
      <c r="M88" s="134">
        <f>'ANNEX C -Table 1'!M93</f>
        <v>100</v>
      </c>
      <c r="N88" s="134">
        <f>'ANNEX C -Table 1'!N93</f>
        <v>100</v>
      </c>
      <c r="O88" s="134">
        <f>'ANNEX C -Table 1'!O93</f>
        <v>100</v>
      </c>
      <c r="P88" s="134">
        <f>'ANNEX C -Table 1'!P93</f>
        <v>100</v>
      </c>
      <c r="Q88" s="134">
        <f>'ANNEX C -Table 1'!Q93</f>
        <v>100</v>
      </c>
      <c r="R88" s="169"/>
      <c r="S88" s="175"/>
      <c r="T88" s="176"/>
    </row>
    <row r="89" spans="1:20" s="123" customFormat="1" ht="15" customHeight="1">
      <c r="A89" s="174"/>
      <c r="B89" s="268"/>
      <c r="C89" s="268"/>
      <c r="D89" s="169"/>
      <c r="E89" s="169"/>
      <c r="F89" s="169"/>
      <c r="G89" s="169"/>
      <c r="H89" s="169"/>
      <c r="I89" s="169"/>
      <c r="J89" s="169"/>
      <c r="K89" s="169"/>
      <c r="L89" s="169"/>
      <c r="M89" s="169"/>
      <c r="N89" s="169"/>
      <c r="O89" s="169"/>
      <c r="P89" s="169"/>
      <c r="Q89" s="169"/>
      <c r="R89" s="169"/>
      <c r="S89" s="175"/>
      <c r="T89" s="176"/>
    </row>
    <row r="90" spans="1:20" s="177" customFormat="1" ht="14.1" customHeight="1">
      <c r="B90" s="269" t="s">
        <v>25</v>
      </c>
      <c r="C90" s="256" t="s">
        <v>26</v>
      </c>
      <c r="D90" s="177" t="s">
        <v>27</v>
      </c>
      <c r="G90" s="177" t="s">
        <v>28</v>
      </c>
      <c r="J90" s="177" t="s">
        <v>29</v>
      </c>
    </row>
    <row r="91" spans="1:20" s="177" customFormat="1" ht="14.1" customHeight="1">
      <c r="B91" s="269" t="s">
        <v>30</v>
      </c>
      <c r="C91" s="256" t="s">
        <v>31</v>
      </c>
      <c r="D91" s="177" t="s">
        <v>32</v>
      </c>
      <c r="G91" s="177" t="s">
        <v>33</v>
      </c>
      <c r="J91" s="177" t="s">
        <v>34</v>
      </c>
    </row>
    <row r="92" spans="1:20" s="177" customFormat="1" ht="14.1" customHeight="1">
      <c r="B92" s="270" t="s">
        <v>35</v>
      </c>
      <c r="C92" s="256" t="s">
        <v>36</v>
      </c>
      <c r="D92" s="177" t="s">
        <v>37</v>
      </c>
      <c r="G92" s="177" t="s">
        <v>38</v>
      </c>
    </row>
    <row r="93" spans="1:20" s="177" customFormat="1" ht="14.1" customHeight="1">
      <c r="B93" s="271"/>
      <c r="C93" s="256" t="s">
        <v>39</v>
      </c>
    </row>
    <row r="94" spans="1:20" s="177" customFormat="1" ht="14.1" customHeight="1">
      <c r="B94" s="272" t="s">
        <v>40</v>
      </c>
      <c r="C94" s="256" t="s">
        <v>41</v>
      </c>
      <c r="F94" s="273"/>
    </row>
    <row r="95" spans="1:20" s="177" customFormat="1" ht="14.1" customHeight="1">
      <c r="B95" s="270" t="s">
        <v>42</v>
      </c>
      <c r="C95" s="256" t="s">
        <v>43</v>
      </c>
    </row>
    <row r="96" spans="1:20" s="177" customFormat="1" ht="14.1" customHeight="1">
      <c r="B96" s="423" t="s">
        <v>44</v>
      </c>
      <c r="C96" s="423"/>
      <c r="D96" s="423"/>
      <c r="E96" s="423"/>
      <c r="F96" s="423"/>
      <c r="G96" s="423"/>
      <c r="H96" s="423"/>
      <c r="I96" s="423"/>
      <c r="J96" s="423"/>
      <c r="K96" s="423"/>
      <c r="L96" s="423"/>
      <c r="M96" s="423"/>
      <c r="N96" s="423"/>
      <c r="O96" s="423"/>
      <c r="Q96" s="423"/>
    </row>
    <row r="97" spans="1:19" s="177" customFormat="1" ht="14.1" customHeight="1">
      <c r="B97" s="533" t="s">
        <v>89</v>
      </c>
      <c r="C97" s="533"/>
      <c r="D97" s="533"/>
      <c r="E97" s="533"/>
      <c r="F97" s="533"/>
      <c r="G97" s="533"/>
      <c r="H97" s="533"/>
      <c r="I97" s="533"/>
      <c r="J97" s="533"/>
      <c r="K97" s="533"/>
      <c r="L97" s="533"/>
      <c r="M97" s="533"/>
      <c r="N97" s="533"/>
      <c r="O97" s="533"/>
      <c r="P97" s="533"/>
      <c r="Q97" s="533"/>
      <c r="R97" s="533"/>
    </row>
    <row r="98" spans="1:19" s="177" customFormat="1" ht="14.1" customHeight="1">
      <c r="B98" s="533" t="s">
        <v>115</v>
      </c>
      <c r="C98" s="533"/>
      <c r="D98" s="533"/>
      <c r="E98" s="533"/>
      <c r="F98" s="533"/>
      <c r="G98" s="533"/>
      <c r="H98" s="533"/>
      <c r="I98" s="533"/>
      <c r="J98" s="533"/>
      <c r="K98" s="533"/>
      <c r="L98" s="533"/>
      <c r="M98" s="533"/>
      <c r="N98" s="533"/>
      <c r="O98" s="533"/>
      <c r="P98" s="533"/>
      <c r="Q98" s="533"/>
      <c r="R98" s="533"/>
    </row>
    <row r="99" spans="1:19">
      <c r="A99" s="123"/>
      <c r="B99" s="123"/>
      <c r="C99" s="123"/>
      <c r="D99" s="123"/>
      <c r="E99" s="123"/>
      <c r="F99" s="123"/>
      <c r="G99" s="123"/>
      <c r="H99" s="123"/>
      <c r="I99" s="123"/>
      <c r="J99" s="123"/>
      <c r="K99" s="123"/>
      <c r="L99" s="123"/>
      <c r="M99" s="123"/>
      <c r="N99" s="123"/>
      <c r="O99" s="123"/>
      <c r="P99" s="123"/>
      <c r="Q99" s="123"/>
      <c r="R99" s="123"/>
      <c r="S99" s="123"/>
    </row>
    <row r="100" spans="1:19" s="184" customFormat="1" ht="20.25">
      <c r="B100" s="112" t="s">
        <v>68</v>
      </c>
      <c r="J100" s="216"/>
      <c r="L100" s="113"/>
    </row>
    <row r="101" spans="1:19" s="184" customFormat="1" ht="18">
      <c r="B101" s="187" t="s">
        <v>1</v>
      </c>
    </row>
    <row r="102" spans="1:19" s="123" customFormat="1"/>
    <row r="103" spans="1:19" s="184" customFormat="1" ht="20.100000000000001" customHeight="1">
      <c r="A103" s="188">
        <v>1</v>
      </c>
      <c r="B103" s="188" t="s">
        <v>156</v>
      </c>
    </row>
    <row r="104" spans="1:19" s="123" customFormat="1"/>
    <row r="105" spans="1:19" s="123" customFormat="1" ht="19.5">
      <c r="B105" s="234"/>
      <c r="C105" s="233"/>
      <c r="D105" s="568" t="s">
        <v>14</v>
      </c>
      <c r="E105" s="568"/>
      <c r="F105" s="568"/>
      <c r="G105" s="568"/>
      <c r="H105" s="568" t="s">
        <v>15</v>
      </c>
      <c r="I105" s="568"/>
      <c r="J105" s="568"/>
      <c r="K105" s="568"/>
      <c r="L105" s="503" t="s">
        <v>71</v>
      </c>
      <c r="M105" s="504"/>
    </row>
    <row r="106" spans="1:19" s="123" customFormat="1" ht="33" customHeight="1">
      <c r="B106" s="274"/>
      <c r="C106" s="275"/>
      <c r="D106" s="551" t="s">
        <v>72</v>
      </c>
      <c r="E106" s="551"/>
      <c r="F106" s="551" t="s">
        <v>73</v>
      </c>
      <c r="G106" s="551"/>
      <c r="H106" s="551" t="s">
        <v>72</v>
      </c>
      <c r="I106" s="551"/>
      <c r="J106" s="551" t="s">
        <v>73</v>
      </c>
      <c r="K106" s="551"/>
      <c r="L106" s="505"/>
      <c r="M106" s="506"/>
    </row>
    <row r="107" spans="1:19" s="123" customFormat="1" ht="20.100000000000001" customHeight="1">
      <c r="B107" s="236" t="s">
        <v>70</v>
      </c>
      <c r="C107" s="276"/>
      <c r="D107" s="438" t="s">
        <v>74</v>
      </c>
      <c r="E107" s="438" t="s">
        <v>75</v>
      </c>
      <c r="F107" s="438" t="s">
        <v>74</v>
      </c>
      <c r="G107" s="438" t="s">
        <v>75</v>
      </c>
      <c r="H107" s="438" t="s">
        <v>74</v>
      </c>
      <c r="I107" s="438" t="s">
        <v>75</v>
      </c>
      <c r="J107" s="438" t="s">
        <v>74</v>
      </c>
      <c r="K107" s="438" t="s">
        <v>75</v>
      </c>
      <c r="L107" s="438" t="s">
        <v>74</v>
      </c>
      <c r="M107" s="438" t="s">
        <v>75</v>
      </c>
    </row>
    <row r="108" spans="1:19" s="123" customFormat="1" ht="20.100000000000001" customHeight="1">
      <c r="B108" s="277"/>
      <c r="C108" s="278" t="s">
        <v>76</v>
      </c>
      <c r="D108" s="219">
        <f>'ANNEX C - Table 2'!D10</f>
        <v>467.3453169384901</v>
      </c>
      <c r="E108" s="219">
        <f>'ANNEX C - Table 2'!E10</f>
        <v>58.943994867630003</v>
      </c>
      <c r="F108" s="220">
        <f>'ANNEX C - Table 2'!F10</f>
        <v>4.6917080934743272</v>
      </c>
      <c r="G108" s="221">
        <f>'ANNEX C - Table 2'!G10</f>
        <v>0.49480709531225553</v>
      </c>
      <c r="H108" s="219">
        <f>'ANNEX C - Table 2'!H10</f>
        <v>616.51913913336</v>
      </c>
      <c r="I108" s="219">
        <f>'ANNEX C - Table 2'!I10</f>
        <v>57.966368978559998</v>
      </c>
      <c r="J108" s="220">
        <f>'ANNEX C - Table 2'!J10</f>
        <v>5.4736788213515304</v>
      </c>
      <c r="K108" s="221">
        <f>'ANNEX C - Table 2'!K10</f>
        <v>0.47597858419489514</v>
      </c>
      <c r="L108" s="219">
        <f>'ANNEX C - Table 2'!L10</f>
        <v>31.919400235373168</v>
      </c>
      <c r="M108" s="219">
        <f>'ANNEX C - Table 2'!M10</f>
        <v>-1.6585674100736649</v>
      </c>
    </row>
    <row r="109" spans="1:19" s="123" customFormat="1" ht="20.100000000000001" customHeight="1">
      <c r="B109" s="277"/>
      <c r="C109" s="278" t="s">
        <v>131</v>
      </c>
      <c r="D109" s="219">
        <f>'ANNEX C - Table 2'!D11</f>
        <v>1229.2143881201796</v>
      </c>
      <c r="E109" s="219">
        <f>'ANNEX C - Table 2'!E11</f>
        <v>345.1327500932419</v>
      </c>
      <c r="F109" s="220">
        <f>'ANNEX C - Table 2'!F11</f>
        <v>12.340158089393203</v>
      </c>
      <c r="G109" s="221">
        <f>'ANNEX C - Table 2'!G11</f>
        <v>2.8972270025856504</v>
      </c>
      <c r="H109" s="219">
        <f>'ANNEX C - Table 2'!H11</f>
        <v>1640.8741936042659</v>
      </c>
      <c r="I109" s="219">
        <f>'ANNEX C - Table 2'!I11</f>
        <v>327.52437862483617</v>
      </c>
      <c r="J109" s="220">
        <f>'ANNEX C - Table 2'!J11</f>
        <v>14.568271691709988</v>
      </c>
      <c r="K109" s="221">
        <f>'ANNEX C - Table 2'!K11</f>
        <v>2.6893971931349192</v>
      </c>
      <c r="L109" s="219">
        <f>'ANNEX C - Table 2'!L11</f>
        <v>33.489667015176408</v>
      </c>
      <c r="M109" s="219">
        <f>'ANNEX C - Table 2'!M11</f>
        <v>-5.1019126593024282</v>
      </c>
    </row>
    <row r="110" spans="1:19" s="123" customFormat="1" ht="20.100000000000001" customHeight="1">
      <c r="B110" s="277"/>
      <c r="C110" s="278" t="s">
        <v>78</v>
      </c>
      <c r="D110" s="219">
        <f>'ANNEX C - Table 2'!D12</f>
        <v>2952.3322757883552</v>
      </c>
      <c r="E110" s="219">
        <f>'ANNEX C - Table 2'!E12</f>
        <v>1653.1239661026643</v>
      </c>
      <c r="F110" s="220">
        <f>'ANNEX C - Table 2'!F12</f>
        <v>29.638643484609421</v>
      </c>
      <c r="G110" s="221">
        <f>'ANNEX C - Table 2'!G12</f>
        <v>13.877197663566228</v>
      </c>
      <c r="H110" s="219">
        <f>'ANNEX C - Table 2'!H12</f>
        <v>3752.7624763724211</v>
      </c>
      <c r="I110" s="219">
        <f>'ANNEX C - Table 2'!I12</f>
        <v>2012.4855880396519</v>
      </c>
      <c r="J110" s="220">
        <f>'ANNEX C - Table 2'!J12</f>
        <v>33.318375999417441</v>
      </c>
      <c r="K110" s="221">
        <f>'ANNEX C - Table 2'!K12</f>
        <v>16.525099946523177</v>
      </c>
      <c r="L110" s="219">
        <f>'ANNEX C - Table 2'!L12</f>
        <v>27.111792502093234</v>
      </c>
      <c r="M110" s="219">
        <f>'ANNEX C - Table 2'!M12</f>
        <v>21.7383347713604</v>
      </c>
    </row>
    <row r="111" spans="1:19" s="123" customFormat="1" ht="20.100000000000001" customHeight="1">
      <c r="B111" s="277"/>
      <c r="C111" s="278" t="s">
        <v>79</v>
      </c>
      <c r="D111" s="219">
        <f>'ANNEX C - Table 2'!D13</f>
        <v>3756.1199383810927</v>
      </c>
      <c r="E111" s="219">
        <f>'ANNEX C - Table 2'!E13</f>
        <v>4095.0216489047234</v>
      </c>
      <c r="F111" s="220">
        <f>'ANNEX C - Table 2'!F13</f>
        <v>37.707916772133338</v>
      </c>
      <c r="G111" s="221">
        <f>'ANNEX C - Table 2'!G13</f>
        <v>34.375779447688799</v>
      </c>
      <c r="H111" s="219">
        <f>'ANNEX C - Table 2'!H13</f>
        <v>3621.1871261603301</v>
      </c>
      <c r="I111" s="219">
        <f>'ANNEX C - Table 2'!I13</f>
        <v>4334.3535845444403</v>
      </c>
      <c r="J111" s="220">
        <f>'ANNEX C - Table 2'!J13</f>
        <v>32.150202682235076</v>
      </c>
      <c r="K111" s="221">
        <f>'ANNEX C - Table 2'!K13</f>
        <v>35.590628133609584</v>
      </c>
      <c r="L111" s="222">
        <f>'ANNEX C - Table 2'!L13</f>
        <v>-3.5923456767708895</v>
      </c>
      <c r="M111" s="219">
        <f>'ANNEX C - Table 2'!M13</f>
        <v>5.8444608150906827</v>
      </c>
    </row>
    <row r="112" spans="1:19" s="123" customFormat="1" ht="45">
      <c r="B112" s="277"/>
      <c r="C112" s="278" t="s">
        <v>80</v>
      </c>
      <c r="D112" s="219">
        <f>'ANNEX C - Table 2'!D14</f>
        <v>34.465146742927509</v>
      </c>
      <c r="E112" s="219">
        <f>'ANNEX C - Table 2'!E14</f>
        <v>18.594552629412554</v>
      </c>
      <c r="F112" s="223">
        <f>'ANNEX C - Table 2'!F14</f>
        <v>0.34599770674037927</v>
      </c>
      <c r="G112" s="224">
        <f>'ANNEX C - Table 2'!G14</f>
        <v>0.15609251792065426</v>
      </c>
      <c r="H112" s="219">
        <f>'ANNEX C - Table 2'!H14</f>
        <v>41.579187954566898</v>
      </c>
      <c r="I112" s="219">
        <f>'ANNEX C - Table 2'!I14</f>
        <v>20.714077199267525</v>
      </c>
      <c r="J112" s="223">
        <f>'ANNEX C - Table 2'!J14</f>
        <v>0.36915499628418991</v>
      </c>
      <c r="K112" s="224">
        <f>'ANNEX C - Table 2'!K14</f>
        <v>0.17008926575783676</v>
      </c>
      <c r="L112" s="219">
        <f>'ANNEX C - Table 2'!L14</f>
        <v>20.641261923828136</v>
      </c>
      <c r="M112" s="219">
        <f>'ANNEX C - Table 2'!M14</f>
        <v>11.398631696588074</v>
      </c>
    </row>
    <row r="113" spans="1:25" s="123" customFormat="1" ht="30">
      <c r="B113" s="277"/>
      <c r="C113" s="278" t="s">
        <v>81</v>
      </c>
      <c r="D113" s="219">
        <f>'ANNEX C - Table 2'!D15</f>
        <v>1447.230736298927</v>
      </c>
      <c r="E113" s="219">
        <f>'ANNEX C - Table 2'!E15</f>
        <v>5464.9735968027935</v>
      </c>
      <c r="F113" s="223">
        <f>'ANNEX C - Table 2'!F15</f>
        <v>14.528837483808898</v>
      </c>
      <c r="G113" s="224">
        <f>'ANNEX C - Table 2'!G15</f>
        <v>45.875881291465745</v>
      </c>
      <c r="H113" s="219">
        <f>'ANNEX C - Table 2'!H15</f>
        <v>1490.5230759265414</v>
      </c>
      <c r="I113" s="219">
        <f>'ANNEX C - Table 2'!I15</f>
        <v>5185.7338127041694</v>
      </c>
      <c r="J113" s="223">
        <f>'ANNEX C - Table 2'!J15</f>
        <v>13.233400352993813</v>
      </c>
      <c r="K113" s="224">
        <f>'ANNEX C - Table 2'!K15</f>
        <v>42.581556886812677</v>
      </c>
      <c r="L113" s="219">
        <f>'ANNEX C - Table 2'!L15</f>
        <v>2.9913916655977055</v>
      </c>
      <c r="M113" s="219">
        <f>'ANNEX C - Table 2'!M15</f>
        <v>-5.1096273230302423</v>
      </c>
    </row>
    <row r="114" spans="1:25" s="123" customFormat="1" ht="20.100000000000001" customHeight="1">
      <c r="B114" s="277"/>
      <c r="C114" s="278" t="s">
        <v>82</v>
      </c>
      <c r="D114" s="219">
        <f>'ANNEX C - Table 2'!D16</f>
        <v>14.769078304831197</v>
      </c>
      <c r="E114" s="219">
        <f>'ANNEX C - Table 2'!E16</f>
        <v>15.67690709214336</v>
      </c>
      <c r="F114" s="223">
        <f>'ANNEX C - Table 2'!F16</f>
        <v>0.14826767639366875</v>
      </c>
      <c r="G114" s="224">
        <f>'ANNEX C - Table 2'!G16</f>
        <v>0.1316002568058626</v>
      </c>
      <c r="H114" s="219">
        <f>'ANNEX C - Table 2'!H16</f>
        <v>29.27137757922787</v>
      </c>
      <c r="I114" s="219">
        <f>'ANNEX C - Table 2'!I16</f>
        <v>35.948338920707428</v>
      </c>
      <c r="J114" s="223">
        <f>'ANNEX C - Table 2'!J16</f>
        <v>0.25988182581391978</v>
      </c>
      <c r="K114" s="224">
        <f>'ANNEX C - Table 2'!K16</f>
        <v>0.29518218520751704</v>
      </c>
      <c r="L114" s="219">
        <f>'ANNEX C - Table 2'!L16</f>
        <v>98.193665001103994</v>
      </c>
      <c r="M114" s="219">
        <f>'ANNEX C - Table 2'!M16</f>
        <v>129.30759689660533</v>
      </c>
    </row>
    <row r="115" spans="1:25" s="123" customFormat="1" ht="20.100000000000001" customHeight="1">
      <c r="B115" s="277"/>
      <c r="C115" s="278" t="s">
        <v>83</v>
      </c>
      <c r="D115" s="219">
        <f>'ANNEX C - Table 2'!D17</f>
        <v>59.614210930194346</v>
      </c>
      <c r="E115" s="219">
        <f>'ANNEX C - Table 2'!E17</f>
        <v>261.0527203563762</v>
      </c>
      <c r="F115" s="220">
        <f>'ANNEX C - Table 2'!F17</f>
        <v>0.59847069344676962</v>
      </c>
      <c r="G115" s="221">
        <f>'ANNEX C - Table 2'!G17</f>
        <v>2.1914147246547948</v>
      </c>
      <c r="H115" s="219">
        <f>'ANNEX C - Table 2'!H17</f>
        <v>70.624939188420811</v>
      </c>
      <c r="I115" s="219">
        <f>'ANNEX C - Table 2'!I17</f>
        <v>203.63037864780659</v>
      </c>
      <c r="J115" s="220">
        <f>'ANNEX C - Table 2'!J17</f>
        <v>0.62703363019404579</v>
      </c>
      <c r="K115" s="221">
        <f>'ANNEX C - Table 2'!K17</f>
        <v>1.6720678047593862</v>
      </c>
      <c r="L115" s="219">
        <f>'ANNEX C - Table 2'!L17</f>
        <v>18.469972321062087</v>
      </c>
      <c r="M115" s="219">
        <f>'ANNEX C - Table 2'!M17</f>
        <v>-21.996454061148825</v>
      </c>
    </row>
    <row r="116" spans="1:25" s="123" customFormat="1" ht="20.100000000000001" customHeight="1">
      <c r="B116" s="277"/>
      <c r="C116" s="279" t="s">
        <v>16</v>
      </c>
      <c r="D116" s="226">
        <f>'ANNEX C - Table 2'!D18</f>
        <v>9961.0910915049972</v>
      </c>
      <c r="E116" s="226">
        <f>'ANNEX C - Table 2'!E18</f>
        <v>11912.520136848987</v>
      </c>
      <c r="F116" s="227">
        <f>'ANNEX C - Table 2'!F18</f>
        <v>100</v>
      </c>
      <c r="G116" s="228">
        <f>'ANNEX C - Table 2'!G18</f>
        <v>100</v>
      </c>
      <c r="H116" s="226">
        <f>'ANNEX C - Table 2'!H18</f>
        <v>11263.341515919134</v>
      </c>
      <c r="I116" s="226">
        <f>'ANNEX C - Table 2'!I18</f>
        <v>12178.35652765944</v>
      </c>
      <c r="J116" s="227">
        <f>'ANNEX C - Table 2'!J18</f>
        <v>100</v>
      </c>
      <c r="K116" s="228">
        <f>'ANNEX C - Table 2'!K18</f>
        <v>100</v>
      </c>
      <c r="L116" s="226">
        <f>'ANNEX C - Table 2'!L18</f>
        <v>13.073371304923812</v>
      </c>
      <c r="M116" s="226">
        <f>'ANNEX C - Table 2'!M18</f>
        <v>2.2315713867138953</v>
      </c>
    </row>
    <row r="117" spans="1:25" s="184" customFormat="1" ht="18">
      <c r="B117" s="112"/>
      <c r="S117" s="216"/>
    </row>
    <row r="118" spans="1:25" s="189" customFormat="1" ht="18">
      <c r="A118" s="188">
        <v>2</v>
      </c>
      <c r="B118" s="115" t="s">
        <v>157</v>
      </c>
      <c r="C118" s="115"/>
      <c r="D118" s="116"/>
      <c r="E118" s="116"/>
      <c r="F118" s="116"/>
      <c r="G118" s="116"/>
      <c r="H118" s="116"/>
      <c r="I118" s="116"/>
      <c r="J118" s="116"/>
      <c r="K118" s="188"/>
      <c r="L118" s="188"/>
      <c r="M118" s="188"/>
      <c r="N118" s="188"/>
      <c r="O118" s="188"/>
      <c r="P118" s="188"/>
      <c r="Q118" s="188"/>
      <c r="R118" s="188"/>
      <c r="S118" s="188"/>
      <c r="T118" s="188"/>
    </row>
    <row r="119" spans="1:25" s="189" customFormat="1" ht="18">
      <c r="A119" s="188"/>
      <c r="B119" s="115" t="s">
        <v>86</v>
      </c>
      <c r="C119" s="115"/>
      <c r="D119" s="116"/>
      <c r="E119" s="116"/>
      <c r="F119" s="116"/>
      <c r="G119" s="116"/>
      <c r="H119" s="116"/>
      <c r="I119" s="116"/>
      <c r="J119" s="116"/>
      <c r="K119" s="188"/>
      <c r="L119" s="188"/>
      <c r="M119" s="188"/>
      <c r="N119" s="188"/>
      <c r="O119" s="188"/>
      <c r="P119" s="188"/>
      <c r="Q119" s="188"/>
      <c r="R119" s="188"/>
      <c r="S119" s="188"/>
      <c r="T119" s="188"/>
    </row>
    <row r="120" spans="1:25" s="233" customFormat="1" ht="16.350000000000001" customHeight="1">
      <c r="B120" s="234"/>
    </row>
    <row r="121" spans="1:25" s="233" customFormat="1" ht="19.5">
      <c r="B121" s="234"/>
      <c r="D121" s="510" t="s">
        <v>4</v>
      </c>
      <c r="E121" s="511"/>
      <c r="F121" s="511"/>
      <c r="G121" s="511"/>
      <c r="H121" s="511"/>
      <c r="I121" s="511"/>
      <c r="J121" s="511"/>
      <c r="K121" s="511"/>
      <c r="L121" s="511"/>
      <c r="M121" s="511"/>
      <c r="N121" s="511"/>
      <c r="O121" s="511"/>
      <c r="P121" s="511"/>
      <c r="Q121" s="511"/>
      <c r="R121" s="511"/>
      <c r="S121" s="512"/>
    </row>
    <row r="122" spans="1:25" ht="20.100000000000001" customHeight="1">
      <c r="A122" s="123"/>
      <c r="B122" s="274"/>
      <c r="C122" s="275"/>
      <c r="D122" s="551" t="s">
        <v>6</v>
      </c>
      <c r="E122" s="551"/>
      <c r="F122" s="551" t="s">
        <v>7</v>
      </c>
      <c r="G122" s="551"/>
      <c r="H122" s="551" t="s">
        <v>8</v>
      </c>
      <c r="I122" s="551"/>
      <c r="J122" s="551" t="s">
        <v>9</v>
      </c>
      <c r="K122" s="551"/>
      <c r="L122" s="551" t="s">
        <v>10</v>
      </c>
      <c r="M122" s="551"/>
      <c r="N122" s="551" t="s">
        <v>11</v>
      </c>
      <c r="O122" s="551"/>
      <c r="P122" s="525" t="s">
        <v>12</v>
      </c>
      <c r="Q122" s="526"/>
      <c r="R122" s="508" t="s">
        <v>13</v>
      </c>
      <c r="S122" s="509"/>
    </row>
    <row r="123" spans="1:25" ht="26.1" customHeight="1">
      <c r="A123" s="123"/>
      <c r="B123" s="236" t="s">
        <v>70</v>
      </c>
      <c r="C123" s="276"/>
      <c r="D123" s="430" t="s">
        <v>14</v>
      </c>
      <c r="E123" s="430" t="s">
        <v>15</v>
      </c>
      <c r="F123" s="430" t="s">
        <v>14</v>
      </c>
      <c r="G123" s="430" t="s">
        <v>15</v>
      </c>
      <c r="H123" s="430" t="s">
        <v>14</v>
      </c>
      <c r="I123" s="430" t="s">
        <v>15</v>
      </c>
      <c r="J123" s="430" t="s">
        <v>14</v>
      </c>
      <c r="K123" s="430" t="s">
        <v>15</v>
      </c>
      <c r="L123" s="430" t="s">
        <v>14</v>
      </c>
      <c r="M123" s="430" t="s">
        <v>15</v>
      </c>
      <c r="N123" s="430" t="s">
        <v>14</v>
      </c>
      <c r="O123" s="430" t="s">
        <v>15</v>
      </c>
      <c r="P123" s="430" t="s">
        <v>14</v>
      </c>
      <c r="Q123" s="430" t="s">
        <v>15</v>
      </c>
      <c r="R123" s="430" t="s">
        <v>14</v>
      </c>
      <c r="S123" s="126" t="s">
        <v>15</v>
      </c>
    </row>
    <row r="124" spans="1:25" ht="20.100000000000001" customHeight="1">
      <c r="A124" s="123"/>
      <c r="B124" s="277"/>
      <c r="C124" s="278" t="s">
        <v>76</v>
      </c>
      <c r="D124" s="131">
        <f>'ANNEX C - Table 2'!D28</f>
        <v>0</v>
      </c>
      <c r="E124" s="131">
        <f>'ANNEX C - Table 2'!E28</f>
        <v>0</v>
      </c>
      <c r="F124" s="429">
        <f>'ANNEX C - Table 2'!F28</f>
        <v>467.3453169384901</v>
      </c>
      <c r="G124" s="429">
        <f>'ANNEX C - Table 2'!G28</f>
        <v>616.51913913336</v>
      </c>
      <c r="H124" s="131">
        <f>'ANNEX C - Table 2'!H28</f>
        <v>0</v>
      </c>
      <c r="I124" s="131">
        <f>'ANNEX C - Table 2'!I28</f>
        <v>0</v>
      </c>
      <c r="J124" s="131">
        <f>'ANNEX C - Table 2'!J28</f>
        <v>0</v>
      </c>
      <c r="K124" s="131">
        <f>'ANNEX C - Table 2'!K28</f>
        <v>0</v>
      </c>
      <c r="L124" s="131">
        <f>'ANNEX C - Table 2'!L28</f>
        <v>0</v>
      </c>
      <c r="M124" s="131">
        <f>'ANNEX C - Table 2'!M28</f>
        <v>0</v>
      </c>
      <c r="N124" s="131">
        <f>'ANNEX C - Table 2'!N28</f>
        <v>0</v>
      </c>
      <c r="O124" s="131">
        <f>'ANNEX C - Table 2'!O28</f>
        <v>0</v>
      </c>
      <c r="P124" s="429">
        <f>'ANNEX C - Table 2'!P28</f>
        <v>467.3453169384901</v>
      </c>
      <c r="Q124" s="429">
        <f>'ANNEX C - Table 2'!Q28</f>
        <v>616.51913913336</v>
      </c>
      <c r="R124" s="429">
        <f>'ANNEX C - Table 2'!R28</f>
        <v>-348.27844751489005</v>
      </c>
      <c r="S124" s="429">
        <f>'ANNEX C - Table 2'!S28</f>
        <v>-499.33891453343</v>
      </c>
      <c r="T124" s="196"/>
      <c r="U124" s="238"/>
      <c r="V124" s="238"/>
      <c r="W124" s="238"/>
      <c r="X124" s="238"/>
      <c r="Y124" s="238"/>
    </row>
    <row r="125" spans="1:25" ht="20.100000000000001" customHeight="1">
      <c r="A125" s="123"/>
      <c r="B125" s="277"/>
      <c r="C125" s="278" t="s">
        <v>131</v>
      </c>
      <c r="D125" s="429">
        <f>'ANNEX C - Table 2'!D29</f>
        <v>1340.9349231757374</v>
      </c>
      <c r="E125" s="429">
        <f>'ANNEX C - Table 2'!E29</f>
        <v>2169.4672601859452</v>
      </c>
      <c r="F125" s="429">
        <f>'ANNEX C - Table 2'!F29</f>
        <v>462.45530260014993</v>
      </c>
      <c r="G125" s="429">
        <f>'ANNEX C - Table 2'!G29</f>
        <v>785.97351298091985</v>
      </c>
      <c r="H125" s="429">
        <f>'ANNEX C - Table 2'!H29</f>
        <v>3472.7552576852263</v>
      </c>
      <c r="I125" s="429">
        <f>'ANNEX C - Table 2'!I29</f>
        <v>4619.8643430179163</v>
      </c>
      <c r="J125" s="429">
        <f>'ANNEX C - Table 2'!J29</f>
        <v>955.76479659574932</v>
      </c>
      <c r="K125" s="429">
        <f>'ANNEX C - Table 2'!K29</f>
        <v>749.99259965621832</v>
      </c>
      <c r="L125" s="429">
        <f>'ANNEX C - Table 2'!L29</f>
        <v>4765.5498474096485</v>
      </c>
      <c r="M125" s="429">
        <f>'ANNEX C - Table 2'!M29</f>
        <v>5416.5492565462018</v>
      </c>
      <c r="N125" s="429">
        <f>'ANNEX C - Table 2'!N29</f>
        <v>8253.9418761665402</v>
      </c>
      <c r="O125" s="429">
        <f>'ANNEX C - Table 2'!O29</f>
        <v>9234.3808230126288</v>
      </c>
      <c r="P125" s="429">
        <f>'ANNEX C - Table 2'!P29</f>
        <v>19251.402003633051</v>
      </c>
      <c r="Q125" s="429">
        <f>'ANNEX C - Table 2'!Q29</f>
        <v>22976.227795399827</v>
      </c>
      <c r="R125" s="429">
        <f>'ANNEX C - Table 2'!R29</f>
        <v>345.13275009324184</v>
      </c>
      <c r="S125" s="429">
        <f>'ANNEX C - Table 2'!S29</f>
        <v>327.52437862483617</v>
      </c>
      <c r="T125" s="196"/>
      <c r="U125" s="238"/>
      <c r="V125" s="238"/>
      <c r="W125" s="238"/>
      <c r="X125" s="238"/>
      <c r="Y125" s="238"/>
    </row>
    <row r="126" spans="1:25" ht="20.100000000000001" customHeight="1">
      <c r="A126" s="123"/>
      <c r="B126" s="277"/>
      <c r="C126" s="278" t="s">
        <v>78</v>
      </c>
      <c r="D126" s="429">
        <f>'ANNEX C - Table 2'!D30</f>
        <v>1623.66679716575</v>
      </c>
      <c r="E126" s="429">
        <f>'ANNEX C - Table 2'!E30</f>
        <v>1864.2596558541368</v>
      </c>
      <c r="F126" s="429">
        <f>'ANNEX C - Table 2'!F30</f>
        <v>2213.2863018081202</v>
      </c>
      <c r="G126" s="429">
        <f>'ANNEX C - Table 2'!G30</f>
        <v>4035.5539151110397</v>
      </c>
      <c r="H126" s="429">
        <f>'ANNEX C - Table 2'!H30</f>
        <v>3756.3503571622828</v>
      </c>
      <c r="I126" s="429">
        <f>'ANNEX C - Table 2'!I30</f>
        <v>4630.4035317374482</v>
      </c>
      <c r="J126" s="429">
        <f>'ANNEX C - Table 2'!J30</f>
        <v>2564.3072166696807</v>
      </c>
      <c r="K126" s="429">
        <f>'ANNEX C - Table 2'!K30</f>
        <v>2751.7179442665933</v>
      </c>
      <c r="L126" s="429">
        <f>'ANNEX C - Table 2'!L30</f>
        <v>322.88921379824973</v>
      </c>
      <c r="M126" s="429">
        <f>'ANNEX C - Table 2'!M30</f>
        <v>430.20886589088258</v>
      </c>
      <c r="N126" s="429">
        <f>'ANNEX C - Table 2'!N30</f>
        <v>627.55852564603981</v>
      </c>
      <c r="O126" s="429">
        <f>'ANNEX C - Table 2'!O30</f>
        <v>567.44121709728313</v>
      </c>
      <c r="P126" s="429">
        <f>'ANNEX C - Table 2'!P30</f>
        <v>11108.058412250122</v>
      </c>
      <c r="Q126" s="429">
        <f>'ANNEX C - Table 2'!Q30</f>
        <v>14279.585129957382</v>
      </c>
      <c r="R126" s="429">
        <f>'ANNEX C - Table 2'!R30</f>
        <v>1653.1239661026639</v>
      </c>
      <c r="S126" s="429">
        <f>'ANNEX C - Table 2'!S30</f>
        <v>2012.4855880396517</v>
      </c>
      <c r="T126" s="196"/>
      <c r="U126" s="238"/>
      <c r="V126" s="238"/>
      <c r="W126" s="238"/>
      <c r="X126" s="238"/>
      <c r="Y126" s="238"/>
    </row>
    <row r="127" spans="1:25" ht="20.100000000000001" customHeight="1">
      <c r="A127" s="123"/>
      <c r="B127" s="277"/>
      <c r="C127" s="278" t="s">
        <v>79</v>
      </c>
      <c r="D127" s="429">
        <f>'ANNEX C - Table 2'!D31</f>
        <v>638.76825026337997</v>
      </c>
      <c r="E127" s="429">
        <f>'ANNEX C - Table 2'!E31</f>
        <v>747.18607139902383</v>
      </c>
      <c r="F127" s="429">
        <f>'ANNEX C - Table 2'!F31</f>
        <v>1782.9621684573428</v>
      </c>
      <c r="G127" s="429">
        <f>'ANNEX C - Table 2'!G31</f>
        <v>1468.1183221219599</v>
      </c>
      <c r="H127" s="429">
        <f>'ANNEX C - Table 2'!H31</f>
        <v>11430.319543367497</v>
      </c>
      <c r="I127" s="429">
        <f>'ANNEX C - Table 2'!I31</f>
        <v>11245.272890976545</v>
      </c>
      <c r="J127" s="429">
        <f>'ANNEX C - Table 2'!J31</f>
        <v>1027.9002338085811</v>
      </c>
      <c r="K127" s="429">
        <f>'ANNEX C - Table 2'!K31</f>
        <v>1074.1895686786092</v>
      </c>
      <c r="L127" s="429">
        <f>'ANNEX C - Table 2'!L31</f>
        <v>1681.0838469908672</v>
      </c>
      <c r="M127" s="429">
        <f>'ANNEX C - Table 2'!M31</f>
        <v>1744.961003186914</v>
      </c>
      <c r="N127" s="132">
        <f>'ANNEX C - Table 2'!N31</f>
        <v>0</v>
      </c>
      <c r="O127" s="132">
        <f>'ANNEX C - Table 2'!O31</f>
        <v>0</v>
      </c>
      <c r="P127" s="429">
        <f>'ANNEX C - Table 2'!P31</f>
        <v>16561.03404288767</v>
      </c>
      <c r="Q127" s="429">
        <f>'ANNEX C - Table 2'!Q31</f>
        <v>16279.727856363052</v>
      </c>
      <c r="R127" s="429">
        <f>'ANNEX C - Table 2'!R31</f>
        <v>4095.0216489047234</v>
      </c>
      <c r="S127" s="429">
        <f>'ANNEX C - Table 2'!S31</f>
        <v>4334.3535845444394</v>
      </c>
      <c r="T127" s="196"/>
      <c r="U127" s="238"/>
      <c r="V127" s="238"/>
      <c r="W127" s="238"/>
      <c r="X127" s="238"/>
      <c r="Y127" s="238"/>
    </row>
    <row r="128" spans="1:25" ht="45">
      <c r="A128" s="123"/>
      <c r="B128" s="277"/>
      <c r="C128" s="278" t="s">
        <v>80</v>
      </c>
      <c r="D128" s="429">
        <f>'ANNEX C - Table 2'!D32</f>
        <v>5.0435265146245492</v>
      </c>
      <c r="E128" s="429">
        <f>'ANNEX C - Table 2'!E32</f>
        <v>3.9859809266537667</v>
      </c>
      <c r="F128" s="132">
        <f>'ANNEX C - Table 2'!F32</f>
        <v>0</v>
      </c>
      <c r="G128" s="132">
        <f>'ANNEX C - Table 2'!G32</f>
        <v>0</v>
      </c>
      <c r="H128" s="429">
        <f>'ANNEX C - Table 2'!H32</f>
        <v>5.9362255877572565</v>
      </c>
      <c r="I128" s="429">
        <f>'ANNEX C - Table 2'!I32</f>
        <v>6.4492000522072086</v>
      </c>
      <c r="J128" s="429">
        <f>'ANNEX C - Table 2'!J32</f>
        <v>279.9559375197216</v>
      </c>
      <c r="K128" s="429">
        <f>'ANNEX C - Table 2'!K32</f>
        <v>288.14360969079388</v>
      </c>
      <c r="L128" s="429">
        <f>'ANNEX C - Table 2'!L32</f>
        <v>58.934929449351806</v>
      </c>
      <c r="M128" s="429">
        <f>'ANNEX C - Table 2'!M32</f>
        <v>59.992245262745463</v>
      </c>
      <c r="N128" s="429">
        <f>'ANNEX C - Table 2'!N32</f>
        <v>1036.636984353745</v>
      </c>
      <c r="O128" s="429">
        <f>'ANNEX C - Table 2'!O32</f>
        <v>1175.6870833153043</v>
      </c>
      <c r="P128" s="429">
        <f>'ANNEX C - Table 2'!P32</f>
        <v>1386.5076034252002</v>
      </c>
      <c r="Q128" s="429">
        <f>'ANNEX C - Table 2'!Q32</f>
        <v>1534.2581192477046</v>
      </c>
      <c r="R128" s="429">
        <f>'ANNEX C - Table 2'!R32</f>
        <v>18.594552629412554</v>
      </c>
      <c r="S128" s="429">
        <f>'ANNEX C - Table 2'!S32</f>
        <v>20.714077199267525</v>
      </c>
      <c r="T128" s="196"/>
      <c r="U128" s="238"/>
      <c r="V128" s="238"/>
      <c r="W128" s="238"/>
      <c r="X128" s="238"/>
      <c r="Y128" s="238"/>
    </row>
    <row r="129" spans="1:25" ht="20.100000000000001" customHeight="1">
      <c r="A129" s="123"/>
      <c r="B129" s="277"/>
      <c r="C129" s="278" t="s">
        <v>81</v>
      </c>
      <c r="D129" s="429">
        <f>'ANNEX C - Table 2'!D33</f>
        <v>95.790777708000007</v>
      </c>
      <c r="E129" s="429">
        <f>'ANNEX C - Table 2'!E33</f>
        <v>95.790777708000007</v>
      </c>
      <c r="F129" s="429">
        <f>'ANNEX C - Table 2'!F33</f>
        <v>45.225355204419991</v>
      </c>
      <c r="G129" s="429">
        <f>'ANNEX C - Table 2'!G33</f>
        <v>46.84722181155</v>
      </c>
      <c r="H129" s="429">
        <f>'ANNEX C - Table 2'!H33</f>
        <v>358.54322409376334</v>
      </c>
      <c r="I129" s="429">
        <f>'ANNEX C - Table 2'!I33</f>
        <v>319.08519660225085</v>
      </c>
      <c r="J129" s="429">
        <f>'ANNEX C - Table 2'!J33</f>
        <v>3014.2431441752738</v>
      </c>
      <c r="K129" s="429">
        <f>'ANNEX C - Table 2'!K33</f>
        <v>3252.0924980000013</v>
      </c>
      <c r="L129" s="429">
        <f>'ANNEX C - Table 2'!L33</f>
        <v>1666.1917801830923</v>
      </c>
      <c r="M129" s="429">
        <f>'ANNEX C - Table 2'!M33</f>
        <v>1735.376133209119</v>
      </c>
      <c r="N129" s="429">
        <f>'ANNEX C - Table 2'!N33</f>
        <v>2479.9099094969702</v>
      </c>
      <c r="O129" s="429">
        <f>'ANNEX C - Table 2'!O33</f>
        <v>2941.9023623976404</v>
      </c>
      <c r="P129" s="429">
        <f>'ANNEX C - Table 2'!P33</f>
        <v>7659.90419086152</v>
      </c>
      <c r="Q129" s="429">
        <f>'ANNEX C - Table 2'!Q33</f>
        <v>8391.0941897285611</v>
      </c>
      <c r="R129" s="429">
        <f>'ANNEX C - Table 2'!R33</f>
        <v>5464.9735968027935</v>
      </c>
      <c r="S129" s="429">
        <f>'ANNEX C - Table 2'!S33</f>
        <v>5185.7338127041703</v>
      </c>
      <c r="T129" s="196"/>
      <c r="U129" s="238"/>
      <c r="V129" s="239"/>
      <c r="W129" s="238"/>
      <c r="X129" s="238"/>
      <c r="Y129" s="238"/>
    </row>
    <row r="130" spans="1:25" ht="20.100000000000001" customHeight="1">
      <c r="A130" s="123"/>
      <c r="B130" s="277"/>
      <c r="C130" s="278" t="s">
        <v>82</v>
      </c>
      <c r="D130" s="429">
        <f>'ANNEX C - Table 2'!D34</f>
        <v>7.6268598082499986E-2</v>
      </c>
      <c r="E130" s="429">
        <f>'ANNEX C - Table 2'!E34</f>
        <v>8.1395895131250007E-2</v>
      </c>
      <c r="F130" s="429">
        <f>'ANNEX C - Table 2'!F34</f>
        <v>2.6050933989999997E-2</v>
      </c>
      <c r="G130" s="429">
        <f>'ANNEX C - Table 2'!G34</f>
        <v>3.51226E-6</v>
      </c>
      <c r="H130" s="429">
        <f>'ANNEX C - Table 2'!H34</f>
        <v>41.580499313294197</v>
      </c>
      <c r="I130" s="429">
        <f>'ANNEX C - Table 2'!I34</f>
        <v>51.465680052772193</v>
      </c>
      <c r="J130" s="429">
        <f>'ANNEX C - Table 2'!J34</f>
        <v>1.20843497142249</v>
      </c>
      <c r="K130" s="429">
        <f>'ANNEX C - Table 2'!K34</f>
        <v>2.2676643779240275</v>
      </c>
      <c r="L130" s="429">
        <f>'ANNEX C - Table 2'!L34</f>
        <v>12.122043480949632</v>
      </c>
      <c r="M130" s="429">
        <f>'ANNEX C - Table 2'!M34</f>
        <v>24.246924211720671</v>
      </c>
      <c r="N130" s="429">
        <f>'ANNEX C - Table 2'!N34</f>
        <v>8.4296239957480985</v>
      </c>
      <c r="O130" s="429">
        <f>'ANNEX C - Table 2'!O34</f>
        <v>6.4895159222532905</v>
      </c>
      <c r="P130" s="429">
        <f>'ANNEX C - Table 2'!P34</f>
        <v>63.442921293486918</v>
      </c>
      <c r="Q130" s="429">
        <f>'ANNEX C - Table 2'!Q34</f>
        <v>84.551183972061438</v>
      </c>
      <c r="R130" s="429">
        <f>'ANNEX C - Table 2'!R34</f>
        <v>15.67690709214336</v>
      </c>
      <c r="S130" s="429">
        <f>'ANNEX C - Table 2'!S34</f>
        <v>35.948338920707421</v>
      </c>
      <c r="T130" s="196"/>
      <c r="U130" s="238"/>
      <c r="V130" s="238"/>
      <c r="W130" s="238"/>
      <c r="X130" s="238"/>
      <c r="Y130" s="238"/>
    </row>
    <row r="131" spans="1:25" ht="20.100000000000001" customHeight="1">
      <c r="A131" s="123"/>
      <c r="B131" s="277"/>
      <c r="C131" s="278" t="s">
        <v>83</v>
      </c>
      <c r="D131" s="429">
        <f>'ANNEX C - Table 2'!D35</f>
        <v>79.109005011931103</v>
      </c>
      <c r="E131" s="429">
        <f>'ANNEX C - Table 2'!E35</f>
        <v>49.94715122945513</v>
      </c>
      <c r="F131" s="429">
        <f>'ANNEX C - Table 2'!F35</f>
        <v>44.306565642800003</v>
      </c>
      <c r="G131" s="429">
        <f>'ANNEX C - Table 2'!G35</f>
        <v>43.375580832609998</v>
      </c>
      <c r="H131" s="429">
        <f>'ANNEX C - Table 2'!H35</f>
        <v>429.02898063687979</v>
      </c>
      <c r="I131" s="429">
        <f>'ANNEX C - Table 2'!I35</f>
        <v>452.44344593961364</v>
      </c>
      <c r="J131" s="429">
        <f>'ANNEX C - Table 2'!J35</f>
        <v>362.7122502499721</v>
      </c>
      <c r="K131" s="429">
        <f>'ANNEX C - Table 2'!K35</f>
        <v>418.07476231125861</v>
      </c>
      <c r="L131" s="429">
        <f>'ANNEX C - Table 2'!L35</f>
        <v>71.729197805925622</v>
      </c>
      <c r="M131" s="429">
        <f>'ANNEX C - Table 2'!M35</f>
        <v>78.415704349808564</v>
      </c>
      <c r="N131" s="429">
        <f>'ANNEX C - Table 2'!N35</f>
        <v>710.6455893312517</v>
      </c>
      <c r="O131" s="429">
        <f>'ANNEX C - Table 2'!O35</f>
        <v>687.65244266184743</v>
      </c>
      <c r="P131" s="429">
        <f>'ANNEX C - Table 2'!P35</f>
        <v>1697.5315886787603</v>
      </c>
      <c r="Q131" s="429">
        <f>'ANNEX C - Table 2'!Q35</f>
        <v>1729.9090873245932</v>
      </c>
      <c r="R131" s="429">
        <f>'ANNEX C - Table 2'!R35</f>
        <v>261.0527203563762</v>
      </c>
      <c r="S131" s="429">
        <f>'ANNEX C - Table 2'!S35</f>
        <v>203.63037864780657</v>
      </c>
      <c r="T131" s="196"/>
      <c r="U131" s="238"/>
      <c r="V131" s="238"/>
      <c r="W131" s="238"/>
      <c r="X131" s="238"/>
      <c r="Y131" s="238"/>
    </row>
    <row r="132" spans="1:25" ht="20.100000000000001" customHeight="1">
      <c r="A132" s="123"/>
      <c r="B132" s="277"/>
      <c r="C132" s="279" t="s">
        <v>16</v>
      </c>
      <c r="D132" s="134">
        <f>'ANNEX C - Table 2'!D36</f>
        <v>3783.3895484375057</v>
      </c>
      <c r="E132" s="134">
        <f>'ANNEX C - Table 2'!E36</f>
        <v>4930.7182931983452</v>
      </c>
      <c r="F132" s="134">
        <f>'ANNEX C - Table 2'!F36</f>
        <v>5015.6070615853132</v>
      </c>
      <c r="G132" s="134">
        <f>'ANNEX C - Table 2'!G36</f>
        <v>6996.3876955036994</v>
      </c>
      <c r="H132" s="134">
        <f>'ANNEX C - Table 2'!H36</f>
        <v>19494.514087846699</v>
      </c>
      <c r="I132" s="134">
        <f>'ANNEX C - Table 2'!I36</f>
        <v>21324.984288378753</v>
      </c>
      <c r="J132" s="134">
        <f>'ANNEX C - Table 2'!J36</f>
        <v>8206.0920139903992</v>
      </c>
      <c r="K132" s="134">
        <f>'ANNEX C - Table 2'!K36</f>
        <v>8536.4786469813989</v>
      </c>
      <c r="L132" s="134">
        <f>'ANNEX C - Table 2'!L36</f>
        <v>8578.5008591180849</v>
      </c>
      <c r="M132" s="134">
        <f>'ANNEX C - Table 2'!M36</f>
        <v>9489.7501326573929</v>
      </c>
      <c r="N132" s="134">
        <f>'ANNEX C - Table 2'!N36</f>
        <v>13117.122508990295</v>
      </c>
      <c r="O132" s="134">
        <f>'ANNEX C - Table 2'!O36</f>
        <v>14613.553444406956</v>
      </c>
      <c r="P132" s="134">
        <f>'ANNEX C - Table 2'!P36</f>
        <v>58195.226079968292</v>
      </c>
      <c r="Q132" s="134">
        <f>'ANNEX C - Table 2'!Q36</f>
        <v>65891.872501126534</v>
      </c>
      <c r="R132" s="134">
        <f>'ANNEX C - Table 2'!R36</f>
        <v>11505.297694466466</v>
      </c>
      <c r="S132" s="134">
        <f>'ANNEX C - Table 2'!S36</f>
        <v>11621.051244147449</v>
      </c>
      <c r="T132" s="196"/>
      <c r="U132" s="238"/>
      <c r="V132" s="238"/>
      <c r="W132" s="238"/>
      <c r="X132" s="238"/>
      <c r="Y132" s="238"/>
    </row>
    <row r="133" spans="1:25" s="212" customFormat="1" ht="12.75">
      <c r="A133" s="177"/>
      <c r="B133" s="241"/>
      <c r="C133" s="242"/>
      <c r="D133" s="243"/>
      <c r="E133" s="243"/>
      <c r="F133" s="243"/>
      <c r="G133" s="243"/>
      <c r="H133" s="243"/>
      <c r="I133" s="243"/>
      <c r="J133" s="243"/>
      <c r="K133" s="243"/>
      <c r="L133" s="243"/>
      <c r="M133" s="243"/>
      <c r="N133" s="243"/>
      <c r="O133" s="243"/>
      <c r="P133" s="243"/>
      <c r="Q133" s="243"/>
      <c r="R133" s="244"/>
      <c r="S133" s="244"/>
      <c r="T133" s="209"/>
      <c r="U133" s="245"/>
      <c r="V133" s="245"/>
      <c r="W133" s="245"/>
      <c r="X133" s="245"/>
      <c r="Y133" s="245"/>
    </row>
    <row r="134" spans="1:25" ht="16.350000000000001" customHeight="1">
      <c r="A134" s="123"/>
      <c r="B134" s="123"/>
      <c r="C134" s="190"/>
      <c r="D134" s="464" t="s">
        <v>20</v>
      </c>
      <c r="E134" s="464"/>
      <c r="F134" s="464"/>
      <c r="G134" s="464"/>
      <c r="H134" s="464"/>
      <c r="I134" s="464"/>
      <c r="J134" s="464"/>
      <c r="K134" s="464"/>
      <c r="L134" s="519" t="s">
        <v>87</v>
      </c>
      <c r="M134" s="514"/>
      <c r="N134" s="514"/>
      <c r="O134" s="514"/>
      <c r="P134" s="514"/>
      <c r="Q134" s="514"/>
      <c r="R134" s="515"/>
      <c r="S134" s="247"/>
    </row>
    <row r="135" spans="1:25" ht="20.100000000000001" customHeight="1">
      <c r="A135" s="123"/>
      <c r="B135" s="123"/>
      <c r="C135" s="190"/>
      <c r="D135" s="464"/>
      <c r="E135" s="464"/>
      <c r="F135" s="464"/>
      <c r="G135" s="464"/>
      <c r="H135" s="464"/>
      <c r="I135" s="464"/>
      <c r="J135" s="464"/>
      <c r="K135" s="464"/>
      <c r="L135" s="516"/>
      <c r="M135" s="517"/>
      <c r="N135" s="517"/>
      <c r="O135" s="517"/>
      <c r="P135" s="517"/>
      <c r="Q135" s="517"/>
      <c r="R135" s="518"/>
      <c r="S135" s="123"/>
    </row>
    <row r="136" spans="1:25" ht="20.100000000000001" customHeight="1">
      <c r="A136" s="123"/>
      <c r="B136" s="123"/>
      <c r="C136" s="190"/>
      <c r="D136" s="464" t="s">
        <v>4</v>
      </c>
      <c r="E136" s="464"/>
      <c r="F136" s="464"/>
      <c r="G136" s="464"/>
      <c r="H136" s="464"/>
      <c r="I136" s="464"/>
      <c r="J136" s="464"/>
      <c r="K136" s="464"/>
      <c r="L136" s="465" t="s">
        <v>4</v>
      </c>
      <c r="M136" s="466"/>
      <c r="N136" s="466"/>
      <c r="O136" s="466"/>
      <c r="P136" s="466"/>
      <c r="Q136" s="466"/>
      <c r="R136" s="467"/>
      <c r="S136" s="123"/>
    </row>
    <row r="137" spans="1:25" ht="20.100000000000001" customHeight="1">
      <c r="A137" s="123"/>
      <c r="B137" s="280" t="s">
        <v>70</v>
      </c>
      <c r="C137" s="276"/>
      <c r="D137" s="432" t="s">
        <v>6</v>
      </c>
      <c r="E137" s="432" t="s">
        <v>7</v>
      </c>
      <c r="F137" s="432" t="s">
        <v>8</v>
      </c>
      <c r="G137" s="432" t="s">
        <v>9</v>
      </c>
      <c r="H137" s="432" t="s">
        <v>10</v>
      </c>
      <c r="I137" s="432" t="s">
        <v>11</v>
      </c>
      <c r="J137" s="248" t="s">
        <v>12</v>
      </c>
      <c r="K137" s="248" t="s">
        <v>13</v>
      </c>
      <c r="L137" s="432" t="s">
        <v>6</v>
      </c>
      <c r="M137" s="432" t="s">
        <v>7</v>
      </c>
      <c r="N137" s="432" t="s">
        <v>8</v>
      </c>
      <c r="O137" s="432" t="s">
        <v>9</v>
      </c>
      <c r="P137" s="432" t="s">
        <v>10</v>
      </c>
      <c r="Q137" s="432" t="s">
        <v>11</v>
      </c>
      <c r="R137" s="248" t="s">
        <v>12</v>
      </c>
      <c r="S137" s="123"/>
    </row>
    <row r="138" spans="1:25" ht="20.100000000000001" customHeight="1">
      <c r="A138" s="123"/>
      <c r="B138" s="277"/>
      <c r="C138" s="278" t="s">
        <v>76</v>
      </c>
      <c r="D138" s="131">
        <f>'ANNEX C - Table 2'!D42</f>
        <v>0</v>
      </c>
      <c r="E138" s="429">
        <f>'ANNEX C - Table 2'!E42</f>
        <v>31.919400235373168</v>
      </c>
      <c r="F138" s="131">
        <f>'ANNEX C - Table 2'!F42</f>
        <v>0</v>
      </c>
      <c r="G138" s="131">
        <f>'ANNEX C - Table 2'!G42</f>
        <v>0</v>
      </c>
      <c r="H138" s="131">
        <f>'ANNEX C - Table 2'!H42</f>
        <v>0</v>
      </c>
      <c r="I138" s="131">
        <f>'ANNEX C - Table 2'!I42</f>
        <v>0</v>
      </c>
      <c r="J138" s="429">
        <f>'ANNEX C - Table 2'!J42</f>
        <v>31.919400235373168</v>
      </c>
      <c r="K138" s="429">
        <f>'ANNEX C - Table 2'!K42</f>
        <v>-43.373475475275178</v>
      </c>
      <c r="L138" s="131">
        <f>'ANNEX C - Table 2'!L42</f>
        <v>0</v>
      </c>
      <c r="M138" s="429">
        <f>'ANNEX C - Table 2'!M42</f>
        <v>8.8119636298824933</v>
      </c>
      <c r="N138" s="131">
        <f>'ANNEX C - Table 2'!N42</f>
        <v>0</v>
      </c>
      <c r="O138" s="131">
        <f>'ANNEX C - Table 2'!O42</f>
        <v>0</v>
      </c>
      <c r="P138" s="131">
        <f>'ANNEX C - Table 2'!P42</f>
        <v>0</v>
      </c>
      <c r="Q138" s="131">
        <f>'ANNEX C - Table 2'!Q42</f>
        <v>0</v>
      </c>
      <c r="R138" s="429">
        <f>'ANNEX C - Table 2'!R42</f>
        <v>0.9356527834640298</v>
      </c>
      <c r="S138" s="196"/>
      <c r="T138" s="196"/>
    </row>
    <row r="139" spans="1:25" ht="20.100000000000001" customHeight="1">
      <c r="A139" s="123"/>
      <c r="B139" s="277"/>
      <c r="C139" s="278" t="s">
        <v>131</v>
      </c>
      <c r="D139" s="429">
        <f>'ANNEX C - Table 2'!D43</f>
        <v>61.787661928290596</v>
      </c>
      <c r="E139" s="429">
        <f>'ANNEX C - Table 2'!E43</f>
        <v>69.956644147400254</v>
      </c>
      <c r="F139" s="429">
        <f>'ANNEX C - Table 2'!F43</f>
        <v>33.031670826619049</v>
      </c>
      <c r="G139" s="429">
        <f>'ANNEX C - Table 2'!G43</f>
        <v>-21.529585277931567</v>
      </c>
      <c r="H139" s="429">
        <f>'ANNEX C - Table 2'!H43</f>
        <v>13.660530893206566</v>
      </c>
      <c r="I139" s="429">
        <f>'ANNEX C - Table 2'!I43</f>
        <v>11.878432893707796</v>
      </c>
      <c r="J139" s="429">
        <f>'ANNEX C - Table 2'!J43</f>
        <v>19.348335207294724</v>
      </c>
      <c r="K139" s="429">
        <f>'ANNEX C - Table 2'!K43</f>
        <v>-5.1019126593024131</v>
      </c>
      <c r="L139" s="429">
        <f>'ANNEX C - Table 2'!L43</f>
        <v>43.999010512902473</v>
      </c>
      <c r="M139" s="429">
        <f>'ANNEX C - Table 2'!M43</f>
        <v>11.233990270236651</v>
      </c>
      <c r="N139" s="429">
        <f>'ANNEX C - Table 2'!N43</f>
        <v>21.664092599287656</v>
      </c>
      <c r="O139" s="429">
        <f>'ANNEX C - Table 2'!O43</f>
        <v>8.7857374295831541</v>
      </c>
      <c r="P139" s="429">
        <f>'ANNEX C - Table 2'!P43</f>
        <v>57.077891207125155</v>
      </c>
      <c r="Q139" s="429">
        <f>'ANNEX C - Table 2'!Q43</f>
        <v>63.190522812553183</v>
      </c>
      <c r="R139" s="429">
        <f>'ANNEX C - Table 2'!R43</f>
        <v>34.869593051869956</v>
      </c>
      <c r="S139" s="196"/>
      <c r="T139" s="196"/>
    </row>
    <row r="140" spans="1:25" ht="20.100000000000001" customHeight="1">
      <c r="A140" s="123"/>
      <c r="B140" s="277"/>
      <c r="C140" s="278" t="s">
        <v>78</v>
      </c>
      <c r="D140" s="429">
        <f>'ANNEX C - Table 2'!D44</f>
        <v>14.817871444335887</v>
      </c>
      <c r="E140" s="429">
        <f>'ANNEX C - Table 2'!E44</f>
        <v>82.333117582403943</v>
      </c>
      <c r="F140" s="429">
        <f>'ANNEX C - Table 2'!F44</f>
        <v>23.268680806320337</v>
      </c>
      <c r="G140" s="429">
        <f>'ANNEX C - Table 2'!G44</f>
        <v>7.308435057181133</v>
      </c>
      <c r="H140" s="429">
        <f>'ANNEX C - Table 2'!H44</f>
        <v>33.237298586161259</v>
      </c>
      <c r="I140" s="429">
        <f>'ANNEX C - Table 2'!I44</f>
        <v>-9.5795541120039687</v>
      </c>
      <c r="J140" s="429">
        <f>'ANNEX C - Table 2'!J44</f>
        <v>28.551584804502433</v>
      </c>
      <c r="K140" s="429">
        <f>'ANNEX C - Table 2'!K44</f>
        <v>21.738334771360421</v>
      </c>
      <c r="L140" s="429">
        <f>'ANNEX C - Table 2'!L44</f>
        <v>37.809088757428725</v>
      </c>
      <c r="M140" s="429">
        <f>'ANNEX C - Table 2'!M44</f>
        <v>57.680535881459662</v>
      </c>
      <c r="N140" s="429">
        <f>'ANNEX C - Table 2'!N44</f>
        <v>21.713514388195023</v>
      </c>
      <c r="O140" s="429">
        <f>'ANNEX C - Table 2'!O44</f>
        <v>32.234813183063885</v>
      </c>
      <c r="P140" s="429">
        <f>'ANNEX C - Table 2'!P44</f>
        <v>4.5334056205588649</v>
      </c>
      <c r="Q140" s="429">
        <f>'ANNEX C - Table 2'!Q44</f>
        <v>3.8829790389856194</v>
      </c>
      <c r="R140" s="429">
        <f>'ANNEX C - Table 2'!R44</f>
        <v>21.671238937265365</v>
      </c>
      <c r="S140" s="196"/>
      <c r="T140" s="196"/>
    </row>
    <row r="141" spans="1:25" ht="20.100000000000001" customHeight="1">
      <c r="A141" s="123"/>
      <c r="B141" s="277"/>
      <c r="C141" s="278" t="s">
        <v>79</v>
      </c>
      <c r="D141" s="429">
        <f>'ANNEX C - Table 2'!D45</f>
        <v>16.972950845778652</v>
      </c>
      <c r="E141" s="429">
        <f>'ANNEX C - Table 2'!E45</f>
        <v>-17.658470376171394</v>
      </c>
      <c r="F141" s="429">
        <f>'ANNEX C - Table 2'!F45</f>
        <v>-1.6189105797862577</v>
      </c>
      <c r="G141" s="429">
        <f>'ANNEX C - Table 2'!G45</f>
        <v>4.5032906256394813</v>
      </c>
      <c r="H141" s="429">
        <f>'ANNEX C - Table 2'!H45</f>
        <v>3.7997602743246066</v>
      </c>
      <c r="I141" s="429" t="str">
        <f>'ANNEX C - Table 2'!I45</f>
        <v>--</v>
      </c>
      <c r="J141" s="429">
        <f>'ANNEX C - Table 2'!J45</f>
        <v>-1.6986027913240622</v>
      </c>
      <c r="K141" s="429">
        <f>'ANNEX C - Table 2'!K45</f>
        <v>5.8444608150906605</v>
      </c>
      <c r="L141" s="429">
        <f>'ANNEX C - Table 2'!L45</f>
        <v>15.15369621561479</v>
      </c>
      <c r="M141" s="429">
        <f>'ANNEX C - Table 2'!M45</f>
        <v>20.983947517166055</v>
      </c>
      <c r="N141" s="429">
        <f>'ANNEX C - Table 2'!N45</f>
        <v>52.732854284468381</v>
      </c>
      <c r="O141" s="429">
        <f>'ANNEX C - Table 2'!O45</f>
        <v>12.583520829850087</v>
      </c>
      <c r="P141" s="429">
        <f>'ANNEX C - Table 2'!P45</f>
        <v>18.387849825275396</v>
      </c>
      <c r="Q141" s="132">
        <f>'ANNEX C - Table 2'!Q45</f>
        <v>0</v>
      </c>
      <c r="R141" s="429">
        <f>'ANNEX C - Table 2'!R45</f>
        <v>24.70673125290941</v>
      </c>
      <c r="S141" s="196"/>
      <c r="T141" s="196"/>
    </row>
    <row r="142" spans="1:25" ht="45">
      <c r="A142" s="123"/>
      <c r="B142" s="277"/>
      <c r="C142" s="278" t="s">
        <v>80</v>
      </c>
      <c r="D142" s="429">
        <f>'ANNEX C - Table 2'!D46</f>
        <v>-20.968375697128824</v>
      </c>
      <c r="E142" s="132" t="str">
        <f>'ANNEX C - Table 2'!E46</f>
        <v>--</v>
      </c>
      <c r="F142" s="429">
        <f>'ANNEX C - Table 2'!F46</f>
        <v>8.6414247044098111</v>
      </c>
      <c r="G142" s="429">
        <f>'ANNEX C - Table 2'!G46</f>
        <v>2.924628869675427</v>
      </c>
      <c r="H142" s="429">
        <f>'ANNEX C - Table 2'!H46</f>
        <v>1.794039329939821</v>
      </c>
      <c r="I142" s="429">
        <f>'ANNEX C - Table 2'!I46</f>
        <v>13.413576889526594</v>
      </c>
      <c r="J142" s="429">
        <f>'ANNEX C - Table 2'!J46</f>
        <v>10.656307650784214</v>
      </c>
      <c r="K142" s="429">
        <f>'ANNEX C - Table 2'!K46</f>
        <v>11.398631696588074</v>
      </c>
      <c r="L142" s="429">
        <f>'ANNEX C - Table 2'!L46</f>
        <v>8.0839761869020338E-2</v>
      </c>
      <c r="M142" s="132">
        <f>'ANNEX C - Table 2'!M46</f>
        <v>0</v>
      </c>
      <c r="N142" s="160">
        <f>'ANNEX C - Table 2'!N46</f>
        <v>3.0242460979076825E-2</v>
      </c>
      <c r="O142" s="429">
        <f>'ANNEX C - Table 2'!O46</f>
        <v>3.3754387682172071</v>
      </c>
      <c r="P142" s="429">
        <f>'ANNEX C - Table 2'!P46</f>
        <v>0.63217939802537215</v>
      </c>
      <c r="Q142" s="429">
        <f>'ANNEX C - Table 2'!Q46</f>
        <v>8.0451827667231406</v>
      </c>
      <c r="R142" s="429">
        <f>'ANNEX C - Table 2'!R46</f>
        <v>2.3284482000742561</v>
      </c>
      <c r="S142" s="196"/>
      <c r="T142" s="196"/>
    </row>
    <row r="143" spans="1:25" ht="30">
      <c r="A143" s="123"/>
      <c r="B143" s="277"/>
      <c r="C143" s="278" t="s">
        <v>81</v>
      </c>
      <c r="D143" s="132">
        <f>'ANNEX C - Table 2'!D47</f>
        <v>0</v>
      </c>
      <c r="E143" s="429">
        <f>'ANNEX C - Table 2'!E47</f>
        <v>3.5861887646854789</v>
      </c>
      <c r="F143" s="429">
        <f>'ANNEX C - Table 2'!F47</f>
        <v>-11.005096412362752</v>
      </c>
      <c r="G143" s="429">
        <f>'ANNEX C - Table 2'!G47</f>
        <v>7.8908482975020746</v>
      </c>
      <c r="H143" s="429">
        <f>'ANNEX C - Table 2'!H47</f>
        <v>4.1522442883750283</v>
      </c>
      <c r="I143" s="429">
        <f>'ANNEX C - Table 2'!I47</f>
        <v>18.629404686494507</v>
      </c>
      <c r="J143" s="429">
        <f>'ANNEX C - Table 2'!J47</f>
        <v>9.5456807376177277</v>
      </c>
      <c r="K143" s="429">
        <f>'ANNEX C - Table 2'!K47</f>
        <v>-5.1096273230302254</v>
      </c>
      <c r="L143" s="429">
        <f>'ANNEX C - Table 2'!L47</f>
        <v>1.9427347500289789</v>
      </c>
      <c r="M143" s="429">
        <f>'ANNEX C - Table 2'!M47</f>
        <v>0.66959156425331956</v>
      </c>
      <c r="N143" s="429">
        <f>'ANNEX C - Table 2'!N47</f>
        <v>1.4962974522618488</v>
      </c>
      <c r="O143" s="429">
        <f>'ANNEX C - Table 2'!O47</f>
        <v>38.096416947636605</v>
      </c>
      <c r="P143" s="429">
        <f>'ANNEX C - Table 2'!P47</f>
        <v>18.286847482286298</v>
      </c>
      <c r="Q143" s="429">
        <f>'ANNEX C - Table 2'!Q47</f>
        <v>20.131327904532313</v>
      </c>
      <c r="R143" s="429">
        <f>'ANNEX C - Table 2'!R47</f>
        <v>12.734642181530203</v>
      </c>
      <c r="S143" s="196"/>
      <c r="T143" s="196"/>
    </row>
    <row r="144" spans="1:25" ht="20.100000000000001" customHeight="1">
      <c r="A144" s="123"/>
      <c r="B144" s="277"/>
      <c r="C144" s="278" t="s">
        <v>82</v>
      </c>
      <c r="D144" s="429">
        <f>'ANNEX C - Table 2'!D48</f>
        <v>6.7226842732887357</v>
      </c>
      <c r="E144" s="429">
        <f>'ANNEX C - Table 2'!E48</f>
        <v>-99.986517719474662</v>
      </c>
      <c r="F144" s="429">
        <f>'ANNEX C - Table 2'!F48</f>
        <v>23.77359796715449</v>
      </c>
      <c r="G144" s="429">
        <f>'ANNEX C - Table 2'!G48</f>
        <v>87.652991807633839</v>
      </c>
      <c r="H144" s="429">
        <f>'ANNEX C - Table 2'!H48</f>
        <v>100.0234057056953</v>
      </c>
      <c r="I144" s="429">
        <f>'ANNEX C - Table 2'!I48</f>
        <v>-23.015357203042488</v>
      </c>
      <c r="J144" s="429">
        <f>'ANNEX C - Table 2'!J48</f>
        <v>33.271265333019123</v>
      </c>
      <c r="K144" s="429">
        <f>'ANNEX C - Table 2'!K48</f>
        <v>129.3075968966053</v>
      </c>
      <c r="L144" s="429">
        <f>'ANNEX C - Table 2'!L48</f>
        <v>1.650791837845029E-3</v>
      </c>
      <c r="M144" s="429">
        <f>'ANNEX C - Table 2'!M48</f>
        <v>5.0201048782033475E-8</v>
      </c>
      <c r="N144" s="429">
        <f>'ANNEX C - Table 2'!N48</f>
        <v>0.24133982635953871</v>
      </c>
      <c r="O144" s="429">
        <f>'ANNEX C - Table 2'!O48</f>
        <v>2.6564400518074287E-2</v>
      </c>
      <c r="P144" s="429">
        <f>'ANNEX C - Table 2'!P48</f>
        <v>0.25550645562604352</v>
      </c>
      <c r="Q144" s="429">
        <f>'ANNEX C - Table 2'!Q48</f>
        <v>4.4407514893217315E-2</v>
      </c>
      <c r="R144" s="429">
        <f>'ANNEX C - Table 2'!R48</f>
        <v>0.12831807742391277</v>
      </c>
      <c r="S144" s="196"/>
      <c r="T144" s="196"/>
    </row>
    <row r="145" spans="1:25" ht="20.100000000000001" customHeight="1">
      <c r="A145" s="123"/>
      <c r="B145" s="277"/>
      <c r="C145" s="278" t="s">
        <v>83</v>
      </c>
      <c r="D145" s="429">
        <f>'ANNEX C - Table 2'!D49</f>
        <v>-36.86287519110855</v>
      </c>
      <c r="E145" s="429">
        <f>'ANNEX C - Table 2'!E49</f>
        <v>-2.1012344258311821</v>
      </c>
      <c r="F145" s="429">
        <f>'ANNEX C - Table 2'!F49</f>
        <v>5.4575486411141316</v>
      </c>
      <c r="G145" s="429">
        <f>'ANNEX C - Table 2'!G49</f>
        <v>15.263480079079786</v>
      </c>
      <c r="H145" s="429">
        <f>'ANNEX C - Table 2'!H49</f>
        <v>9.3218755380121685</v>
      </c>
      <c r="I145" s="429">
        <f>'ANNEX C - Table 2'!I49</f>
        <v>-3.2355293573329309</v>
      </c>
      <c r="J145" s="429">
        <f>'ANNEX C - Table 2'!J49</f>
        <v>1.9073281971166915</v>
      </c>
      <c r="K145" s="429">
        <f>'ANNEX C - Table 2'!K49</f>
        <v>-21.996454061148839</v>
      </c>
      <c r="L145" s="429">
        <f>'ANNEX C - Table 2'!L49</f>
        <v>1.0129792103181898</v>
      </c>
      <c r="M145" s="429">
        <f>'ANNEX C - Table 2'!M49</f>
        <v>0.61997108680077517</v>
      </c>
      <c r="N145" s="429">
        <f>'ANNEX C - Table 2'!N49</f>
        <v>2.1216589884484787</v>
      </c>
      <c r="O145" s="429">
        <f>'ANNEX C - Table 2'!O49</f>
        <v>4.8975084411309915</v>
      </c>
      <c r="P145" s="429">
        <f>'ANNEX C - Table 2'!P49</f>
        <v>0.82632001110286346</v>
      </c>
      <c r="Q145" s="429">
        <f>'ANNEX C - Table 2'!Q49</f>
        <v>4.7055799623125383</v>
      </c>
      <c r="R145" s="429">
        <f>'ANNEX C - Table 2'!R49</f>
        <v>2.6253755154628782</v>
      </c>
      <c r="S145" s="196"/>
      <c r="T145" s="196"/>
    </row>
    <row r="146" spans="1:25" ht="20.100000000000001" customHeight="1">
      <c r="A146" s="123"/>
      <c r="B146" s="277"/>
      <c r="C146" s="279" t="s">
        <v>16</v>
      </c>
      <c r="D146" s="134">
        <f>'ANNEX C - Table 2'!D50</f>
        <v>30.32541931175637</v>
      </c>
      <c r="E146" s="134">
        <f>'ANNEX C - Table 2'!E50</f>
        <v>39.492340799366943</v>
      </c>
      <c r="F146" s="134">
        <f>'ANNEX C - Table 2'!F50</f>
        <v>9.389668253763805</v>
      </c>
      <c r="G146" s="134">
        <f>'ANNEX C - Table 2'!G50</f>
        <v>4.0261141652778232</v>
      </c>
      <c r="H146" s="134">
        <f>'ANNEX C - Table 2'!H50</f>
        <v>10.6224769164736</v>
      </c>
      <c r="I146" s="134">
        <f>'ANNEX C - Table 2'!I50</f>
        <v>11.408225656130211</v>
      </c>
      <c r="J146" s="134">
        <f>'ANNEX C - Table 2'!J50</f>
        <v>13.225563228471671</v>
      </c>
      <c r="K146" s="134">
        <f>'ANNEX C - Table 2'!K50</f>
        <v>1.0060891317628013</v>
      </c>
      <c r="L146" s="134">
        <f>'ANNEX C - Table 2'!L50</f>
        <v>100</v>
      </c>
      <c r="M146" s="134">
        <f>'ANNEX C - Table 2'!M50</f>
        <v>100</v>
      </c>
      <c r="N146" s="134">
        <f>'ANNEX C - Table 2'!N50</f>
        <v>100</v>
      </c>
      <c r="O146" s="134">
        <f>'ANNEX C - Table 2'!O50</f>
        <v>100</v>
      </c>
      <c r="P146" s="134">
        <f>'ANNEX C - Table 2'!P50</f>
        <v>100</v>
      </c>
      <c r="Q146" s="134">
        <f>'ANNEX C - Table 2'!Q50</f>
        <v>100</v>
      </c>
      <c r="R146" s="134">
        <f>'ANNEX C - Table 2'!R50</f>
        <v>100</v>
      </c>
      <c r="S146" s="196"/>
      <c r="T146" s="196"/>
    </row>
    <row r="147" spans="1:25" s="233" customFormat="1" ht="19.5">
      <c r="B147" s="234"/>
      <c r="S147" s="281"/>
    </row>
    <row r="148" spans="1:25" s="189" customFormat="1" ht="18">
      <c r="A148" s="188">
        <v>3</v>
      </c>
      <c r="B148" s="115" t="s">
        <v>158</v>
      </c>
      <c r="C148" s="115"/>
      <c r="D148" s="116"/>
      <c r="E148" s="116"/>
      <c r="F148" s="116"/>
      <c r="G148" s="116"/>
      <c r="H148" s="116"/>
      <c r="I148" s="116"/>
      <c r="J148" s="116"/>
      <c r="K148" s="188"/>
      <c r="L148" s="188"/>
      <c r="M148" s="188"/>
      <c r="N148" s="188"/>
      <c r="O148" s="188"/>
      <c r="P148" s="188"/>
      <c r="Q148" s="188"/>
      <c r="R148" s="188"/>
      <c r="S148" s="188"/>
      <c r="T148" s="188"/>
    </row>
    <row r="149" spans="1:25" s="189" customFormat="1" ht="18">
      <c r="A149" s="188"/>
      <c r="B149" s="115" t="s">
        <v>86</v>
      </c>
      <c r="C149" s="115"/>
      <c r="D149" s="116"/>
      <c r="E149" s="116"/>
      <c r="F149" s="116"/>
      <c r="G149" s="116"/>
      <c r="H149" s="116"/>
      <c r="I149" s="116"/>
      <c r="J149" s="116"/>
      <c r="K149" s="188"/>
      <c r="L149" s="188"/>
      <c r="M149" s="188"/>
      <c r="N149" s="188"/>
      <c r="O149" s="188"/>
      <c r="P149" s="188"/>
      <c r="Q149" s="188"/>
      <c r="R149" s="188"/>
      <c r="S149" s="188"/>
      <c r="T149" s="188"/>
    </row>
    <row r="150" spans="1:25" s="233" customFormat="1" ht="16.350000000000001" customHeight="1">
      <c r="B150" s="234"/>
    </row>
    <row r="151" spans="1:25" s="123" customFormat="1" ht="20.100000000000001" customHeight="1">
      <c r="B151" s="249"/>
      <c r="D151" s="547" t="s">
        <v>4</v>
      </c>
      <c r="E151" s="547"/>
      <c r="F151" s="547"/>
      <c r="G151" s="547"/>
      <c r="H151" s="547"/>
      <c r="I151" s="547"/>
      <c r="J151" s="547"/>
      <c r="K151" s="547"/>
      <c r="L151" s="547"/>
      <c r="M151" s="547"/>
      <c r="N151" s="547"/>
      <c r="O151" s="547"/>
      <c r="P151" s="547"/>
      <c r="Q151" s="547"/>
      <c r="R151" s="547"/>
      <c r="S151" s="547"/>
      <c r="V151" s="123" t="s">
        <v>107</v>
      </c>
      <c r="W151" s="416">
        <f ca="1">NOW()</f>
        <v>44383.44200451389</v>
      </c>
    </row>
    <row r="152" spans="1:25" ht="20.100000000000001" customHeight="1">
      <c r="A152" s="123"/>
      <c r="B152" s="250"/>
      <c r="C152" s="282"/>
      <c r="D152" s="551" t="s">
        <v>6</v>
      </c>
      <c r="E152" s="551"/>
      <c r="F152" s="551" t="s">
        <v>7</v>
      </c>
      <c r="G152" s="551"/>
      <c r="H152" s="551" t="s">
        <v>8</v>
      </c>
      <c r="I152" s="551"/>
      <c r="J152" s="551" t="s">
        <v>9</v>
      </c>
      <c r="K152" s="551"/>
      <c r="L152" s="551" t="s">
        <v>10</v>
      </c>
      <c r="M152" s="551"/>
      <c r="N152" s="551" t="s">
        <v>11</v>
      </c>
      <c r="O152" s="551"/>
      <c r="P152" s="525" t="s">
        <v>12</v>
      </c>
      <c r="Q152" s="526"/>
      <c r="R152" s="508" t="s">
        <v>13</v>
      </c>
      <c r="S152" s="509"/>
      <c r="W152" s="125" t="s">
        <v>108</v>
      </c>
    </row>
    <row r="153" spans="1:25" ht="20.100000000000001" customHeight="1">
      <c r="A153" s="123"/>
      <c r="B153" s="283" t="s">
        <v>70</v>
      </c>
      <c r="C153" s="284"/>
      <c r="D153" s="430" t="s">
        <v>14</v>
      </c>
      <c r="E153" s="430" t="s">
        <v>15</v>
      </c>
      <c r="F153" s="430" t="s">
        <v>14</v>
      </c>
      <c r="G153" s="430" t="s">
        <v>15</v>
      </c>
      <c r="H153" s="430" t="s">
        <v>14</v>
      </c>
      <c r="I153" s="430" t="s">
        <v>15</v>
      </c>
      <c r="J153" s="430" t="s">
        <v>14</v>
      </c>
      <c r="K153" s="430" t="s">
        <v>15</v>
      </c>
      <c r="L153" s="430" t="s">
        <v>14</v>
      </c>
      <c r="M153" s="430" t="s">
        <v>15</v>
      </c>
      <c r="N153" s="430" t="s">
        <v>14</v>
      </c>
      <c r="O153" s="430" t="s">
        <v>15</v>
      </c>
      <c r="P153" s="430" t="s">
        <v>14</v>
      </c>
      <c r="Q153" s="430" t="s">
        <v>15</v>
      </c>
      <c r="R153" s="430" t="s">
        <v>14</v>
      </c>
      <c r="S153" s="126" t="s">
        <v>15</v>
      </c>
    </row>
    <row r="154" spans="1:25" ht="20.100000000000001" customHeight="1">
      <c r="A154" s="123"/>
      <c r="B154" s="277"/>
      <c r="C154" s="278" t="s">
        <v>76</v>
      </c>
      <c r="D154" s="131">
        <f>'ANNEX C - Table 2'!D58</f>
        <v>0</v>
      </c>
      <c r="E154" s="131">
        <f>'ANNEX C - Table 2'!E58</f>
        <v>0</v>
      </c>
      <c r="F154" s="429">
        <f>'ANNEX C - Table 2'!F58</f>
        <v>58.943994867630003</v>
      </c>
      <c r="G154" s="429">
        <f>'ANNEX C - Table 2'!G58</f>
        <v>57.966368978559998</v>
      </c>
      <c r="H154" s="131">
        <f>'ANNEX C - Table 2'!H58</f>
        <v>0</v>
      </c>
      <c r="I154" s="131">
        <f>'ANNEX C - Table 2'!I58</f>
        <v>0</v>
      </c>
      <c r="J154" s="131">
        <f>'ANNEX C - Table 2'!J58</f>
        <v>0</v>
      </c>
      <c r="K154" s="131">
        <f>'ANNEX C - Table 2'!K58</f>
        <v>0</v>
      </c>
      <c r="L154" s="131">
        <f>'ANNEX C - Table 2'!L58</f>
        <v>0</v>
      </c>
      <c r="M154" s="131">
        <f>'ANNEX C - Table 2'!M58</f>
        <v>0</v>
      </c>
      <c r="N154" s="131">
        <f>'ANNEX C - Table 2'!N58</f>
        <v>0</v>
      </c>
      <c r="O154" s="131">
        <f>'ANNEX C - Table 2'!O58</f>
        <v>0</v>
      </c>
      <c r="P154" s="429">
        <f>'ANNEX C - Table 2'!P58</f>
        <v>58.943994867630003</v>
      </c>
      <c r="Q154" s="429">
        <f>'ANNEX C - Table 2'!Q58</f>
        <v>57.966368978559998</v>
      </c>
      <c r="R154" s="429">
        <f>'ANNEX C - Table 2'!R58</f>
        <v>60.122874555969993</v>
      </c>
      <c r="S154" s="429">
        <f>'ANNEX C - Table 2'!S58</f>
        <v>59.213855621370001</v>
      </c>
      <c r="T154" s="196"/>
      <c r="U154" s="238"/>
      <c r="V154" s="238"/>
      <c r="W154" s="238"/>
      <c r="X154" s="238"/>
      <c r="Y154" s="238"/>
    </row>
    <row r="155" spans="1:25" ht="20.100000000000001" customHeight="1">
      <c r="A155" s="123"/>
      <c r="B155" s="277"/>
      <c r="C155" s="278" t="s">
        <v>131</v>
      </c>
      <c r="D155" s="131">
        <f>'ANNEX C - Table 2'!D59</f>
        <v>0</v>
      </c>
      <c r="E155" s="131">
        <f>'ANNEX C - Table 2'!E59</f>
        <v>0</v>
      </c>
      <c r="F155" s="429">
        <f>'ANNEX C - Table 2'!F59</f>
        <v>3957.3550023694906</v>
      </c>
      <c r="G155" s="429">
        <f>'ANNEX C - Table 2'!G59</f>
        <v>5648.9129641711597</v>
      </c>
      <c r="H155" s="429">
        <f>'ANNEX C - Table 2'!H59</f>
        <v>14409.210950454975</v>
      </c>
      <c r="I155" s="429">
        <f>'ANNEX C - Table 2'!I59</f>
        <v>16013.609706472553</v>
      </c>
      <c r="J155" s="429">
        <f>'ANNEX C - Table 2'!J59</f>
        <v>0.75441278164932013</v>
      </c>
      <c r="K155" s="429">
        <f>'ANNEX C - Table 2'!K59</f>
        <v>0.35530977668852998</v>
      </c>
      <c r="L155" s="131">
        <f>'ANNEX C - Table 2'!L59</f>
        <v>0</v>
      </c>
      <c r="M155" s="131">
        <f>'ANNEX C - Table 2'!M59</f>
        <v>0</v>
      </c>
      <c r="N155" s="131">
        <f>'ANNEX C - Table 2'!N59</f>
        <v>0</v>
      </c>
      <c r="O155" s="131">
        <f>'ANNEX C - Table 2'!O59</f>
        <v>0</v>
      </c>
      <c r="P155" s="429">
        <f>'ANNEX C - Table 2'!P59</f>
        <v>18367.320365606116</v>
      </c>
      <c r="Q155" s="429">
        <f>'ANNEX C - Table 2'!Q59</f>
        <v>21662.877980420402</v>
      </c>
      <c r="R155" s="429">
        <f>'ANNEX C - Table 2'!R59</f>
        <v>1229.2143881201794</v>
      </c>
      <c r="S155" s="429">
        <f>'ANNEX C - Table 2'!S59</f>
        <v>1640.8741936042659</v>
      </c>
      <c r="T155" s="196"/>
      <c r="U155" s="238"/>
      <c r="V155" s="238"/>
      <c r="W155" s="238"/>
      <c r="X155" s="238"/>
      <c r="Y155" s="238"/>
    </row>
    <row r="156" spans="1:25" ht="20.100000000000001" customHeight="1">
      <c r="A156" s="123"/>
      <c r="B156" s="277"/>
      <c r="C156" s="278" t="s">
        <v>78</v>
      </c>
      <c r="D156" s="429">
        <f>'ANNEX C - Table 2'!D60</f>
        <v>7006.7797300927805</v>
      </c>
      <c r="E156" s="429">
        <f>'ANNEX C - Table 2'!E60</f>
        <v>9217.1216084454063</v>
      </c>
      <c r="F156" s="429">
        <f>'ANNEX C - Table 2'!F60</f>
        <v>25.066763893609998</v>
      </c>
      <c r="G156" s="429">
        <f>'ANNEX C - Table 2'!G60</f>
        <v>243.55081871537999</v>
      </c>
      <c r="H156" s="429">
        <f>'ANNEX C - Table 2'!H60</f>
        <v>1055.9267057336626</v>
      </c>
      <c r="I156" s="429">
        <f>'ANNEX C - Table 2'!I60</f>
        <v>1101.8344631481873</v>
      </c>
      <c r="J156" s="429">
        <f>'ANNEX C - Table 2'!J60</f>
        <v>243.04252695032793</v>
      </c>
      <c r="K156" s="429">
        <f>'ANNEX C - Table 2'!K60</f>
        <v>289.19607899297813</v>
      </c>
      <c r="L156" s="429">
        <f>'ANNEX C - Table 2'!L60</f>
        <v>1477.995676092451</v>
      </c>
      <c r="M156" s="429">
        <f>'ANNEX C - Table 2'!M60</f>
        <v>1687.5049290952604</v>
      </c>
      <c r="N156" s="429">
        <f>'ANNEX C - Table 2'!N60</f>
        <v>3.8699801600000007E-2</v>
      </c>
      <c r="O156" s="429">
        <f>'ANNEX C - Table 2'!O60</f>
        <v>0.10034322740381368</v>
      </c>
      <c r="P156" s="429">
        <f>'ANNEX C - Table 2'!P60</f>
        <v>9808.8501025644327</v>
      </c>
      <c r="Q156" s="429">
        <f>'ANNEX C - Table 2'!Q60</f>
        <v>12539.308241624616</v>
      </c>
      <c r="R156" s="429">
        <f>'ANNEX C - Table 2'!R60</f>
        <v>2952.3322757883552</v>
      </c>
      <c r="S156" s="429">
        <f>'ANNEX C - Table 2'!S60</f>
        <v>3752.7624763724211</v>
      </c>
      <c r="T156" s="196"/>
      <c r="U156" s="238"/>
      <c r="V156" s="238"/>
      <c r="W156" s="238"/>
      <c r="X156" s="238"/>
      <c r="Y156" s="238"/>
    </row>
    <row r="157" spans="1:25" ht="20.100000000000001" customHeight="1">
      <c r="A157" s="123"/>
      <c r="B157" s="277"/>
      <c r="C157" s="278" t="s">
        <v>79</v>
      </c>
      <c r="D157" s="429">
        <f>'ANNEX C - Table 2'!D61</f>
        <v>1263.1173377904513</v>
      </c>
      <c r="E157" s="429">
        <f>'ANNEX C - Table 2'!E61</f>
        <v>1615.517565224106</v>
      </c>
      <c r="F157" s="429">
        <f>'ANNEX C - Table 2'!F61</f>
        <v>305.12708327230996</v>
      </c>
      <c r="G157" s="429">
        <f>'ANNEX C - Table 2'!G61</f>
        <v>305.02711103614001</v>
      </c>
      <c r="H157" s="429">
        <f>'ANNEX C - Table 2'!H61</f>
        <v>798.06963517359304</v>
      </c>
      <c r="I157" s="429">
        <f>'ANNEX C - Table 2'!I61</f>
        <v>475.85932225691948</v>
      </c>
      <c r="J157" s="429">
        <f>'ANNEX C - Table 2'!J61</f>
        <v>1185.1246593359028</v>
      </c>
      <c r="K157" s="429">
        <f>'ANNEX C - Table 2'!K61</f>
        <v>1115.8002995024076</v>
      </c>
      <c r="L157" s="429">
        <f>'ANNEX C - Table 2'!L61</f>
        <v>9099.0907256166302</v>
      </c>
      <c r="M157" s="429">
        <f>'ANNEX C - Table 2'!M61</f>
        <v>9147.8145757529146</v>
      </c>
      <c r="N157" s="429">
        <f>'ANNEX C - Table 2'!N61</f>
        <v>4249.4063122224115</v>
      </c>
      <c r="O157" s="429">
        <f>'ANNEX C - Table 2'!O61</f>
        <v>4332.8754409746734</v>
      </c>
      <c r="P157" s="429">
        <f>'ANNEX C - Table 2'!P61</f>
        <v>16899.935753411297</v>
      </c>
      <c r="Q157" s="429">
        <f>'ANNEX C - Table 2'!Q61</f>
        <v>16992.894314747162</v>
      </c>
      <c r="R157" s="429">
        <f>'ANNEX C - Table 2'!R61</f>
        <v>3756.1199383810927</v>
      </c>
      <c r="S157" s="429">
        <f>'ANNEX C - Table 2'!S61</f>
        <v>3621.1871261603305</v>
      </c>
      <c r="T157" s="196"/>
      <c r="U157" s="238"/>
      <c r="V157" s="238"/>
      <c r="W157" s="238"/>
      <c r="X157" s="238"/>
      <c r="Y157" s="238"/>
    </row>
    <row r="158" spans="1:25" ht="45">
      <c r="A158" s="123"/>
      <c r="B158" s="277"/>
      <c r="C158" s="278" t="s">
        <v>80</v>
      </c>
      <c r="D158" s="131">
        <f>'ANNEX C - Table 2'!D62</f>
        <v>0</v>
      </c>
      <c r="E158" s="131">
        <f>'ANNEX C - Table 2'!E62</f>
        <v>0</v>
      </c>
      <c r="F158" s="131">
        <f>'ANNEX C - Table 2'!F62</f>
        <v>0</v>
      </c>
      <c r="G158" s="131">
        <f>'ANNEX C - Table 2'!G62</f>
        <v>0</v>
      </c>
      <c r="H158" s="131">
        <f>'ANNEX C - Table 2'!H62</f>
        <v>0</v>
      </c>
      <c r="I158" s="131">
        <f>'ANNEX C - Table 2'!I62</f>
        <v>0</v>
      </c>
      <c r="J158" s="429">
        <f>'ANNEX C - Table 2'!J62</f>
        <v>1370.637009311685</v>
      </c>
      <c r="K158" s="429">
        <f>'ANNEX C - Table 2'!K62</f>
        <v>1513.393008492405</v>
      </c>
      <c r="L158" s="131">
        <f>'ANNEX C - Table 2'!L62</f>
        <v>0</v>
      </c>
      <c r="M158" s="131">
        <f>'ANNEX C - Table 2'!M62</f>
        <v>0</v>
      </c>
      <c r="N158" s="131">
        <f>'ANNEX C - Table 2'!N62</f>
        <v>0</v>
      </c>
      <c r="O158" s="131">
        <f>'ANNEX C - Table 2'!O62</f>
        <v>0</v>
      </c>
      <c r="P158" s="429">
        <f>'ANNEX C - Table 2'!P62</f>
        <v>1370.637009311685</v>
      </c>
      <c r="Q158" s="429">
        <f>'ANNEX C - Table 2'!Q62</f>
        <v>1513.393008492405</v>
      </c>
      <c r="R158" s="429">
        <f>'ANNEX C - Table 2'!R62</f>
        <v>34.465146742927509</v>
      </c>
      <c r="S158" s="429">
        <f>'ANNEX C - Table 2'!S62</f>
        <v>41.579187954566898</v>
      </c>
      <c r="T158" s="196"/>
      <c r="U158" s="238"/>
      <c r="V158" s="238"/>
      <c r="W158" s="238"/>
      <c r="X158" s="238"/>
      <c r="Y158" s="238"/>
    </row>
    <row r="159" spans="1:25" ht="30">
      <c r="A159" s="123"/>
      <c r="B159" s="277"/>
      <c r="C159" s="278" t="s">
        <v>81</v>
      </c>
      <c r="D159" s="429">
        <f>'ANNEX C - Table 2'!D63</f>
        <v>0</v>
      </c>
      <c r="E159" s="132">
        <f>'ANNEX C - Table 2'!E63</f>
        <v>0</v>
      </c>
      <c r="F159" s="429">
        <f>'ANNEX C - Table 2'!F63</f>
        <v>50</v>
      </c>
      <c r="G159" s="429">
        <f>'ANNEX C - Table 2'!G63</f>
        <v>50</v>
      </c>
      <c r="H159" s="429">
        <f>'ANNEX C - Table 2'!H63</f>
        <v>1323.3593064409165</v>
      </c>
      <c r="I159" s="429">
        <f>'ANNEX C - Table 2'!I63</f>
        <v>1179.4990394989577</v>
      </c>
      <c r="J159" s="429">
        <f>'ANNEX C - Table 2'!J63</f>
        <v>4421.3846197891853</v>
      </c>
      <c r="K159" s="429">
        <f>'ANNEX C - Table 2'!K63</f>
        <v>4872.8207961998432</v>
      </c>
      <c r="L159" s="429">
        <f>'ANNEX C - Table 2'!L63</f>
        <v>5882.9031251352844</v>
      </c>
      <c r="M159" s="429">
        <f>'ANNEX C - Table 2'!M63</f>
        <v>5983.9850908073886</v>
      </c>
      <c r="N159" s="131">
        <f>'ANNEX C - Table 2'!N63</f>
        <v>0</v>
      </c>
      <c r="O159" s="131">
        <f>'ANNEX C - Table 2'!O63</f>
        <v>0</v>
      </c>
      <c r="P159" s="429">
        <f>'ANNEX C - Table 2'!P63</f>
        <v>11677.647051365386</v>
      </c>
      <c r="Q159" s="429">
        <f>'ANNEX C - Table 2'!Q63</f>
        <v>12086.304926506189</v>
      </c>
      <c r="R159" s="429">
        <f>'ANNEX C - Table 2'!R63</f>
        <v>1447.2307362989268</v>
      </c>
      <c r="S159" s="429">
        <f>'ANNEX C - Table 2'!S63</f>
        <v>1490.5230759265414</v>
      </c>
      <c r="T159" s="196"/>
      <c r="U159" s="238"/>
      <c r="V159" s="239"/>
      <c r="W159" s="238"/>
      <c r="X159" s="238"/>
      <c r="Y159" s="238"/>
    </row>
    <row r="160" spans="1:25" ht="20.100000000000001" customHeight="1">
      <c r="A160" s="123"/>
      <c r="B160" s="277"/>
      <c r="C160" s="278" t="s">
        <v>82</v>
      </c>
      <c r="D160" s="429">
        <f>'ANNEX C - Table 2'!D64</f>
        <v>4.931127658863999</v>
      </c>
      <c r="E160" s="429">
        <f>'ANNEX C - Table 2'!E64</f>
        <v>3.5324533225540002</v>
      </c>
      <c r="F160" s="429">
        <f>'ANNEX C - Table 2'!F64</f>
        <v>8.207840499999999E-3</v>
      </c>
      <c r="G160" s="429">
        <f>'ANNEX C - Table 2'!G64</f>
        <v>0</v>
      </c>
      <c r="H160" s="429">
        <f>'ANNEX C - Table 2'!H64</f>
        <v>41.03321523188874</v>
      </c>
      <c r="I160" s="429">
        <f>'ANNEX C - Table 2'!I64</f>
        <v>51.88110853818403</v>
      </c>
      <c r="J160" s="429">
        <f>'ANNEX C - Table 2'!J64</f>
        <v>3.3570665151407395</v>
      </c>
      <c r="K160" s="429">
        <f>'ANNEX C - Table 2'!K64</f>
        <v>6.9282653372281002</v>
      </c>
      <c r="L160" s="429">
        <f>'ANNEX C - Table 2'!L64</f>
        <v>12.218148362935258</v>
      </c>
      <c r="M160" s="429">
        <f>'ANNEX C - Table 2'!M64</f>
        <v>27.188600725688858</v>
      </c>
      <c r="N160" s="429">
        <f>'ANNEX C - Table 2'!N64</f>
        <v>2.80298447147034</v>
      </c>
      <c r="O160" s="429">
        <f>'ANNEX C - Table 2'!O64</f>
        <v>1.6977173898859901</v>
      </c>
      <c r="P160" s="429">
        <f>'ANNEX C - Table 2'!P64</f>
        <v>64.350750080799074</v>
      </c>
      <c r="Q160" s="429">
        <f>'ANNEX C - Table 2'!Q64</f>
        <v>91.228145313540978</v>
      </c>
      <c r="R160" s="429">
        <f>'ANNEX C - Table 2'!R64</f>
        <v>14.769078304831197</v>
      </c>
      <c r="S160" s="429">
        <f>'ANNEX C - Table 2'!S64</f>
        <v>29.27137757922787</v>
      </c>
      <c r="T160" s="196"/>
      <c r="U160" s="238"/>
      <c r="V160" s="238"/>
      <c r="W160" s="238"/>
      <c r="X160" s="238"/>
      <c r="Y160" s="238"/>
    </row>
    <row r="161" spans="1:25" ht="20.100000000000001" customHeight="1">
      <c r="A161" s="123"/>
      <c r="B161" s="277"/>
      <c r="C161" s="278" t="s">
        <v>83</v>
      </c>
      <c r="D161" s="429">
        <f>'ANNEX C - Table 2'!D65</f>
        <v>34.803211541906869</v>
      </c>
      <c r="E161" s="429">
        <f>'ANNEX C - Table 2'!E65</f>
        <v>34.102766753460457</v>
      </c>
      <c r="F161" s="429">
        <f>'ANNEX C - Table 2'!F65</f>
        <v>29.112936920470002</v>
      </c>
      <c r="G161" s="429">
        <f>'ANNEX C - Table 2'!G65</f>
        <v>12.577617793380002</v>
      </c>
      <c r="H161" s="429">
        <f>'ANNEX C - Table 2'!H65</f>
        <v>546.87424208170125</v>
      </c>
      <c r="I161" s="429">
        <f>'ANNEX C - Table 2'!I65</f>
        <v>510.03656121175288</v>
      </c>
      <c r="J161" s="429">
        <f>'ANNEX C - Table 2'!J65</f>
        <v>368.81989975784592</v>
      </c>
      <c r="K161" s="429">
        <f>'ANNEX C - Table 2'!K65</f>
        <v>364.63671030767534</v>
      </c>
      <c r="L161" s="429">
        <f>'ANNEX C - Table 2'!L65</f>
        <v>189.69410585587957</v>
      </c>
      <c r="M161" s="429">
        <f>'ANNEX C - Table 2'!M65</f>
        <v>139.68957145422897</v>
      </c>
      <c r="N161" s="429">
        <f>'ANNEX C - Table 2'!N65</f>
        <v>729.66570194713836</v>
      </c>
      <c r="O161" s="429">
        <f>'ANNEX C - Table 2'!O65</f>
        <v>801.87129926348155</v>
      </c>
      <c r="P161" s="429">
        <f>'ANNEX C - Table 2'!P65</f>
        <v>1898.9700981049421</v>
      </c>
      <c r="Q161" s="429">
        <f>'ANNEX C - Table 2'!Q65</f>
        <v>1862.914526783979</v>
      </c>
      <c r="R161" s="429">
        <f>'ANNEX C - Table 2'!R65</f>
        <v>59.614210930194339</v>
      </c>
      <c r="S161" s="429">
        <f>'ANNEX C - Table 2'!S65</f>
        <v>70.624939188420811</v>
      </c>
      <c r="T161" s="196"/>
      <c r="U161" s="238"/>
      <c r="V161" s="238"/>
      <c r="W161" s="238"/>
      <c r="X161" s="238"/>
      <c r="Y161" s="238"/>
    </row>
    <row r="162" spans="1:25" ht="20.100000000000001" customHeight="1">
      <c r="A162" s="123"/>
      <c r="B162" s="277"/>
      <c r="C162" s="279" t="s">
        <v>16</v>
      </c>
      <c r="D162" s="134">
        <f>'ANNEX C - Table 2'!D66</f>
        <v>8309.6314070840017</v>
      </c>
      <c r="E162" s="134">
        <f>'ANNEX C - Table 2'!E66</f>
        <v>10870.274393745527</v>
      </c>
      <c r="F162" s="134">
        <f>'ANNEX C - Table 2'!F66</f>
        <v>4425.6139891640105</v>
      </c>
      <c r="G162" s="134">
        <f>'ANNEX C - Table 2'!G66</f>
        <v>6318.0348806946195</v>
      </c>
      <c r="H162" s="134">
        <f>'ANNEX C - Table 2'!H66</f>
        <v>18174.474055116734</v>
      </c>
      <c r="I162" s="134">
        <f>'ANNEX C - Table 2'!I66</f>
        <v>19332.720201126558</v>
      </c>
      <c r="J162" s="134">
        <f>'ANNEX C - Table 2'!J66</f>
        <v>7593.1201944417371</v>
      </c>
      <c r="K162" s="134">
        <f>'ANNEX C - Table 2'!K66</f>
        <v>8163.1304686092271</v>
      </c>
      <c r="L162" s="134">
        <f>'ANNEX C - Table 2'!L66</f>
        <v>16661.901781063178</v>
      </c>
      <c r="M162" s="134">
        <f>'ANNEX C - Table 2'!M66</f>
        <v>16986.182767835482</v>
      </c>
      <c r="N162" s="134">
        <f>'ANNEX C - Table 2'!N66</f>
        <v>4981.9136984426214</v>
      </c>
      <c r="O162" s="134">
        <f>'ANNEX C - Table 2'!O66</f>
        <v>5136.5448008554449</v>
      </c>
      <c r="P162" s="134">
        <f>'ANNEX C - Table 2'!P66</f>
        <v>60146.655125312282</v>
      </c>
      <c r="Q162" s="134">
        <f>'ANNEX C - Table 2'!Q66</f>
        <v>66806.887512866859</v>
      </c>
      <c r="R162" s="134">
        <f>'ANNEX C - Table 2'!R66</f>
        <v>9553.8686491224762</v>
      </c>
      <c r="S162" s="134">
        <f>'ANNEX C - Table 2'!S66</f>
        <v>10706.036232407143</v>
      </c>
      <c r="T162" s="196"/>
      <c r="U162" s="238"/>
      <c r="V162" s="238"/>
      <c r="W162" s="238"/>
      <c r="X162" s="238"/>
      <c r="Y162" s="238"/>
    </row>
    <row r="163" spans="1:25" s="177" customFormat="1" ht="12.75">
      <c r="B163" s="241"/>
      <c r="C163" s="242"/>
      <c r="D163" s="243"/>
      <c r="E163" s="243"/>
      <c r="F163" s="243"/>
      <c r="G163" s="243"/>
      <c r="H163" s="243"/>
      <c r="I163" s="243"/>
      <c r="J163" s="243"/>
      <c r="K163" s="243"/>
      <c r="L163" s="243"/>
      <c r="M163" s="243"/>
      <c r="N163" s="243"/>
      <c r="O163" s="243"/>
      <c r="P163" s="243"/>
      <c r="Q163" s="243"/>
      <c r="R163" s="243"/>
      <c r="S163" s="244"/>
      <c r="T163" s="209"/>
      <c r="U163" s="252"/>
      <c r="V163" s="252"/>
      <c r="W163" s="252"/>
      <c r="X163" s="252"/>
      <c r="Y163" s="252"/>
    </row>
    <row r="164" spans="1:25" s="177" customFormat="1" ht="16.350000000000001" customHeight="1">
      <c r="B164" s="285"/>
      <c r="C164" s="286"/>
      <c r="D164" s="464" t="s">
        <v>20</v>
      </c>
      <c r="E164" s="464"/>
      <c r="F164" s="464"/>
      <c r="G164" s="464"/>
      <c r="H164" s="464"/>
      <c r="I164" s="464"/>
      <c r="J164" s="464"/>
      <c r="K164" s="464"/>
      <c r="L164" s="482" t="s">
        <v>24</v>
      </c>
      <c r="M164" s="482"/>
      <c r="N164" s="482"/>
      <c r="O164" s="482"/>
      <c r="P164" s="482"/>
      <c r="Q164" s="482"/>
      <c r="R164" s="482"/>
      <c r="S164" s="213"/>
      <c r="T164" s="209"/>
      <c r="U164" s="252"/>
      <c r="V164" s="123" t="s">
        <v>107</v>
      </c>
      <c r="W164" s="416">
        <f ca="1">NOW()</f>
        <v>44383.44200451389</v>
      </c>
      <c r="X164" s="252"/>
      <c r="Y164" s="252"/>
    </row>
    <row r="165" spans="1:25" ht="16.350000000000001" customHeight="1">
      <c r="A165" s="123"/>
      <c r="B165" s="123"/>
      <c r="C165" s="190"/>
      <c r="D165" s="464"/>
      <c r="E165" s="464"/>
      <c r="F165" s="464"/>
      <c r="G165" s="464"/>
      <c r="H165" s="464"/>
      <c r="I165" s="464"/>
      <c r="J165" s="464"/>
      <c r="K165" s="464"/>
      <c r="L165" s="482"/>
      <c r="M165" s="482"/>
      <c r="N165" s="482"/>
      <c r="O165" s="482"/>
      <c r="P165" s="482"/>
      <c r="Q165" s="482"/>
      <c r="R165" s="482"/>
      <c r="S165" s="123"/>
      <c r="W165" s="125" t="s">
        <v>108</v>
      </c>
    </row>
    <row r="166" spans="1:25" ht="20.100000000000001" customHeight="1">
      <c r="A166" s="123"/>
      <c r="B166" s="123"/>
      <c r="C166" s="190"/>
      <c r="D166" s="464" t="s">
        <v>4</v>
      </c>
      <c r="E166" s="464"/>
      <c r="F166" s="464"/>
      <c r="G166" s="464"/>
      <c r="H166" s="464"/>
      <c r="I166" s="464"/>
      <c r="J166" s="464"/>
      <c r="K166" s="464"/>
      <c r="L166" s="465" t="s">
        <v>4</v>
      </c>
      <c r="M166" s="466"/>
      <c r="N166" s="466"/>
      <c r="O166" s="466"/>
      <c r="P166" s="466"/>
      <c r="Q166" s="466"/>
      <c r="R166" s="467"/>
      <c r="S166" s="123"/>
    </row>
    <row r="167" spans="1:25" ht="20.100000000000001" customHeight="1">
      <c r="A167" s="123"/>
      <c r="B167" s="274"/>
      <c r="C167" s="287"/>
      <c r="D167" s="432" t="s">
        <v>6</v>
      </c>
      <c r="E167" s="432" t="s">
        <v>7</v>
      </c>
      <c r="F167" s="432" t="s">
        <v>8</v>
      </c>
      <c r="G167" s="432" t="s">
        <v>9</v>
      </c>
      <c r="H167" s="432" t="s">
        <v>10</v>
      </c>
      <c r="I167" s="432" t="s">
        <v>11</v>
      </c>
      <c r="J167" s="248" t="s">
        <v>12</v>
      </c>
      <c r="K167" s="248" t="s">
        <v>13</v>
      </c>
      <c r="L167" s="432" t="s">
        <v>6</v>
      </c>
      <c r="M167" s="432" t="s">
        <v>7</v>
      </c>
      <c r="N167" s="432" t="s">
        <v>8</v>
      </c>
      <c r="O167" s="432" t="s">
        <v>9</v>
      </c>
      <c r="P167" s="432" t="s">
        <v>10</v>
      </c>
      <c r="Q167" s="432" t="s">
        <v>11</v>
      </c>
      <c r="R167" s="248" t="s">
        <v>12</v>
      </c>
      <c r="S167" s="123"/>
    </row>
    <row r="168" spans="1:25" ht="20.100000000000001" customHeight="1">
      <c r="A168" s="123"/>
      <c r="B168" s="280" t="s">
        <v>70</v>
      </c>
      <c r="C168" s="276"/>
      <c r="D168" s="288"/>
      <c r="E168" s="289"/>
      <c r="F168" s="289"/>
      <c r="G168" s="289"/>
      <c r="H168" s="289"/>
      <c r="I168" s="289"/>
      <c r="J168" s="289"/>
      <c r="K168" s="289"/>
      <c r="L168" s="438"/>
      <c r="M168" s="438"/>
      <c r="N168" s="438"/>
      <c r="O168" s="438"/>
      <c r="P168" s="438"/>
      <c r="Q168" s="438"/>
      <c r="R168" s="290"/>
      <c r="S168" s="123"/>
    </row>
    <row r="169" spans="1:25" ht="20.100000000000001" customHeight="1">
      <c r="A169" s="123"/>
      <c r="B169" s="277"/>
      <c r="C169" s="278" t="s">
        <v>76</v>
      </c>
      <c r="D169" s="131">
        <f>'ANNEX C - Table 2'!D72</f>
        <v>0</v>
      </c>
      <c r="E169" s="429">
        <f>'ANNEX C - Table 2'!E72</f>
        <v>-1.6585674100736649</v>
      </c>
      <c r="F169" s="131">
        <f>'ANNEX C - Table 2'!F72</f>
        <v>0</v>
      </c>
      <c r="G169" s="131">
        <f>'ANNEX C - Table 2'!G72</f>
        <v>0</v>
      </c>
      <c r="H169" s="131">
        <f>'ANNEX C - Table 2'!H72</f>
        <v>0</v>
      </c>
      <c r="I169" s="131">
        <f>'ANNEX C - Table 2'!I72</f>
        <v>0</v>
      </c>
      <c r="J169" s="429">
        <f>'ANNEX C - Table 2'!J72</f>
        <v>-1.6585674100736649</v>
      </c>
      <c r="K169" s="429">
        <f>'ANNEX C - Table 2'!K72</f>
        <v>-1.5119352514553537</v>
      </c>
      <c r="L169" s="131">
        <f>'ANNEX C - Table 2'!L72</f>
        <v>0</v>
      </c>
      <c r="M169" s="429">
        <f>'ANNEX C - Table 2'!M72</f>
        <v>0.91747465902225356</v>
      </c>
      <c r="N169" s="131">
        <f>'ANNEX C - Table 2'!N72</f>
        <v>0</v>
      </c>
      <c r="O169" s="131">
        <f>'ANNEX C - Table 2'!O72</f>
        <v>0</v>
      </c>
      <c r="P169" s="131">
        <f>'ANNEX C - Table 2'!P72</f>
        <v>0</v>
      </c>
      <c r="Q169" s="131">
        <f>'ANNEX C - Table 2'!Q72</f>
        <v>0</v>
      </c>
      <c r="R169" s="429">
        <f>'ANNEX C - Table 2'!R72</f>
        <v>8.676705521926284E-2</v>
      </c>
      <c r="S169" s="196"/>
      <c r="T169" s="196"/>
    </row>
    <row r="170" spans="1:25" ht="20.100000000000001" customHeight="1">
      <c r="A170" s="123"/>
      <c r="B170" s="277"/>
      <c r="C170" s="278" t="s">
        <v>131</v>
      </c>
      <c r="D170" s="131">
        <f>'ANNEX C - Table 2'!D73</f>
        <v>0</v>
      </c>
      <c r="E170" s="429">
        <f>'ANNEX C - Table 2'!E73</f>
        <v>42.744660531815782</v>
      </c>
      <c r="F170" s="429">
        <f>'ANNEX C - Table 2'!F73</f>
        <v>11.134535829437059</v>
      </c>
      <c r="G170" s="429">
        <f>'ANNEX C - Table 2'!G73</f>
        <v>-52.902471255624683</v>
      </c>
      <c r="H170" s="131">
        <f>'ANNEX C - Table 2'!H73</f>
        <v>0</v>
      </c>
      <c r="I170" s="131">
        <f>'ANNEX C - Table 2'!I73</f>
        <v>0</v>
      </c>
      <c r="J170" s="429">
        <f>'ANNEX C - Table 2'!J73</f>
        <v>17.942506305848571</v>
      </c>
      <c r="K170" s="429">
        <f>'ANNEX C - Table 2'!K73</f>
        <v>33.48966701517643</v>
      </c>
      <c r="L170" s="131">
        <f>'ANNEX C - Table 2'!L73</f>
        <v>0</v>
      </c>
      <c r="M170" s="429">
        <f>'ANNEX C - Table 2'!M73</f>
        <v>89.409334877716034</v>
      </c>
      <c r="N170" s="429">
        <f>'ANNEX C - Table 2'!N73</f>
        <v>82.831642623883866</v>
      </c>
      <c r="O170" s="429">
        <f>'ANNEX C - Table 2'!O73</f>
        <v>4.3526166591952679E-3</v>
      </c>
      <c r="P170" s="131">
        <f>'ANNEX C - Table 2'!P73</f>
        <v>0</v>
      </c>
      <c r="Q170" s="131">
        <f>'ANNEX C - Table 2'!Q73</f>
        <v>0</v>
      </c>
      <c r="R170" s="429">
        <f>'ANNEX C - Table 2'!R73</f>
        <v>32.42611471197214</v>
      </c>
      <c r="S170" s="196"/>
      <c r="T170" s="196"/>
    </row>
    <row r="171" spans="1:25" ht="20.100000000000001" customHeight="1">
      <c r="A171" s="123"/>
      <c r="B171" s="277"/>
      <c r="C171" s="278" t="s">
        <v>78</v>
      </c>
      <c r="D171" s="429">
        <f>'ANNEX C - Table 2'!D74</f>
        <v>31.545759442952516</v>
      </c>
      <c r="E171" s="429">
        <f>'ANNEX C - Table 2'!E74</f>
        <v>871.60854009346542</v>
      </c>
      <c r="F171" s="429">
        <f>'ANNEX C - Table 2'!F74</f>
        <v>4.3476272704579193</v>
      </c>
      <c r="G171" s="429">
        <f>'ANNEX C - Table 2'!G74</f>
        <v>18.989907906974192</v>
      </c>
      <c r="H171" s="429">
        <f>'ANNEX C - Table 2'!H74</f>
        <v>14.175227735219991</v>
      </c>
      <c r="I171" s="429">
        <f>'ANNEX C - Table 2'!I74</f>
        <v>159.28615459313792</v>
      </c>
      <c r="J171" s="429">
        <f>'ANNEX C - Table 2'!J74</f>
        <v>27.836679228550249</v>
      </c>
      <c r="K171" s="429">
        <f>'ANNEX C - Table 2'!K74</f>
        <v>27.111792502093234</v>
      </c>
      <c r="L171" s="429">
        <f>'ANNEX C - Table 2'!L74</f>
        <v>84.791986610280034</v>
      </c>
      <c r="M171" s="429">
        <f>'ANNEX C - Table 2'!M74</f>
        <v>3.8548508090636471</v>
      </c>
      <c r="N171" s="429">
        <f>'ANNEX C - Table 2'!N74</f>
        <v>5.6993245217710289</v>
      </c>
      <c r="O171" s="429">
        <f>'ANNEX C - Table 2'!O74</f>
        <v>3.5427104847222806</v>
      </c>
      <c r="P171" s="429">
        <f>'ANNEX C - Table 2'!P74</f>
        <v>9.934574189856642</v>
      </c>
      <c r="Q171" s="429">
        <f>'ANNEX C - Table 2'!Q74</f>
        <v>1.9535160559117958E-3</v>
      </c>
      <c r="R171" s="429">
        <f>'ANNEX C - Table 2'!R74</f>
        <v>18.769484267935059</v>
      </c>
      <c r="S171" s="196"/>
      <c r="T171" s="196"/>
    </row>
    <row r="172" spans="1:25" ht="20.100000000000001" customHeight="1">
      <c r="A172" s="123"/>
      <c r="B172" s="277"/>
      <c r="C172" s="278" t="s">
        <v>79</v>
      </c>
      <c r="D172" s="429">
        <f>'ANNEX C - Table 2'!D75</f>
        <v>27.899247115877778</v>
      </c>
      <c r="E172" s="429" t="str">
        <f>'ANNEX C - Table 2'!E75</f>
        <v>.</v>
      </c>
      <c r="F172" s="429">
        <f>'ANNEX C - Table 2'!F75</f>
        <v>-40.373709099530849</v>
      </c>
      <c r="G172" s="429">
        <f>'ANNEX C - Table 2'!G75</f>
        <v>-5.8495415893499239</v>
      </c>
      <c r="H172" s="429">
        <f>'ANNEX C - Table 2'!H75</f>
        <v>0.53548042991935907</v>
      </c>
      <c r="I172" s="429">
        <f>'ANNEX C - Table 2'!I75</f>
        <v>1.964253889118174</v>
      </c>
      <c r="J172" s="429">
        <f>'ANNEX C - Table 2'!J75</f>
        <v>0.5500527498579455</v>
      </c>
      <c r="K172" s="429">
        <f>'ANNEX C - Table 2'!K75</f>
        <v>-3.592345676770877</v>
      </c>
      <c r="L172" s="429">
        <f>'ANNEX C - Table 2'!L75</f>
        <v>14.861791953969744</v>
      </c>
      <c r="M172" s="429">
        <f>'ANNEX C - Table 2'!M75</f>
        <v>4.8278795036124365</v>
      </c>
      <c r="N172" s="429">
        <f>'ANNEX C - Table 2'!N75</f>
        <v>2.4614193828201691</v>
      </c>
      <c r="O172" s="429">
        <f>'ANNEX C - Table 2'!O75</f>
        <v>13.66877944427255</v>
      </c>
      <c r="P172" s="429">
        <f>'ANNEX C - Table 2'!P75</f>
        <v>53.854445703215539</v>
      </c>
      <c r="Q172" s="429">
        <f>'ANNEX C - Table 2'!Q75</f>
        <v>84.353891749431881</v>
      </c>
      <c r="R172" s="429">
        <f>'ANNEX C - Table 2'!R75</f>
        <v>25.435841942905014</v>
      </c>
      <c r="S172" s="196"/>
      <c r="T172" s="196"/>
    </row>
    <row r="173" spans="1:25" ht="45">
      <c r="A173" s="123"/>
      <c r="B173" s="277"/>
      <c r="C173" s="278" t="s">
        <v>80</v>
      </c>
      <c r="D173" s="131">
        <f>'ANNEX C - Table 2'!D76</f>
        <v>0</v>
      </c>
      <c r="E173" s="131">
        <f>'ANNEX C - Table 2'!E76</f>
        <v>0</v>
      </c>
      <c r="F173" s="131">
        <f>'ANNEX C - Table 2'!F76</f>
        <v>0</v>
      </c>
      <c r="G173" s="429">
        <f>'ANNEX C - Table 2'!G76</f>
        <v>10.415303118978969</v>
      </c>
      <c r="H173" s="131">
        <f>'ANNEX C - Table 2'!H76</f>
        <v>0</v>
      </c>
      <c r="I173" s="131">
        <f>'ANNEX C - Table 2'!I76</f>
        <v>0</v>
      </c>
      <c r="J173" s="429">
        <f>'ANNEX C - Table 2'!J76</f>
        <v>10.415303118978969</v>
      </c>
      <c r="K173" s="429">
        <f>'ANNEX C - Table 2'!K76</f>
        <v>20.641261923828136</v>
      </c>
      <c r="L173" s="131">
        <f>'ANNEX C - Table 2'!L76</f>
        <v>0</v>
      </c>
      <c r="M173" s="131">
        <f>'ANNEX C - Table 2'!M76</f>
        <v>0</v>
      </c>
      <c r="N173" s="131">
        <f>'ANNEX C - Table 2'!N76</f>
        <v>0</v>
      </c>
      <c r="O173" s="429">
        <f>'ANNEX C - Table 2'!O76</f>
        <v>18.539370579853607</v>
      </c>
      <c r="P173" s="131">
        <f>'ANNEX C - Table 2'!P76</f>
        <v>0</v>
      </c>
      <c r="Q173" s="131">
        <f>'ANNEX C - Table 2'!Q76</f>
        <v>0</v>
      </c>
      <c r="R173" s="429">
        <f>'ANNEX C - Table 2'!R76</f>
        <v>2.2653248262777232</v>
      </c>
      <c r="S173" s="196"/>
      <c r="T173" s="196"/>
    </row>
    <row r="174" spans="1:25" ht="30">
      <c r="A174" s="123"/>
      <c r="B174" s="277"/>
      <c r="C174" s="278" t="s">
        <v>81</v>
      </c>
      <c r="D174" s="429" t="str">
        <f>'ANNEX C - Table 2'!D77</f>
        <v>0</v>
      </c>
      <c r="E174" s="132">
        <f>'ANNEX C - Table 2'!E77</f>
        <v>0</v>
      </c>
      <c r="F174" s="429">
        <f>'ANNEX C - Table 2'!F77</f>
        <v>-10.870839555196921</v>
      </c>
      <c r="G174" s="429">
        <f>'ANNEX C - Table 2'!G77</f>
        <v>10.210289654288948</v>
      </c>
      <c r="H174" s="429">
        <f>'ANNEX C - Table 2'!H77</f>
        <v>1.7182327079332902</v>
      </c>
      <c r="I174" s="131">
        <f>'ANNEX C - Table 2'!I77</f>
        <v>0</v>
      </c>
      <c r="J174" s="429">
        <f>'ANNEX C - Table 2'!J77</f>
        <v>3.4994881532493465</v>
      </c>
      <c r="K174" s="429">
        <f>'ANNEX C - Table 2'!K77</f>
        <v>2.9913916655977215</v>
      </c>
      <c r="L174" s="132">
        <f>'ANNEX C - Table 2'!L77</f>
        <v>0</v>
      </c>
      <c r="M174" s="429">
        <f>'ANNEX C - Table 2'!M77</f>
        <v>0.79138531116344324</v>
      </c>
      <c r="N174" s="429">
        <f>'ANNEX C - Table 2'!N77</f>
        <v>6.1010505879572285</v>
      </c>
      <c r="O174" s="429">
        <f>'ANNEX C - Table 2'!O77</f>
        <v>59.693040738941392</v>
      </c>
      <c r="P174" s="429">
        <f>'ANNEX C - Table 2'!P77</f>
        <v>35.228545298231928</v>
      </c>
      <c r="Q174" s="131">
        <f>'ANNEX C - Table 2'!Q77</f>
        <v>0</v>
      </c>
      <c r="R174" s="429">
        <f>'ANNEX C - Table 2'!R77</f>
        <v>18.09140550692231</v>
      </c>
      <c r="S174" s="196"/>
      <c r="T174" s="196"/>
    </row>
    <row r="175" spans="1:25" ht="20.100000000000001" customHeight="1">
      <c r="A175" s="123"/>
      <c r="B175" s="277"/>
      <c r="C175" s="278" t="s">
        <v>82</v>
      </c>
      <c r="D175" s="429">
        <f>'ANNEX C - Table 2'!D78</f>
        <v>-28.364188337241629</v>
      </c>
      <c r="E175" s="429">
        <f>'ANNEX C - Table 2'!E78</f>
        <v>-100</v>
      </c>
      <c r="F175" s="429">
        <f>'ANNEX C - Table 2'!F78</f>
        <v>26.436859127395184</v>
      </c>
      <c r="G175" s="429">
        <f>'ANNEX C - Table 2'!G78</f>
        <v>106.37855419250293</v>
      </c>
      <c r="H175" s="429">
        <f>'ANNEX C - Table 2'!H78</f>
        <v>122.52635929817058</v>
      </c>
      <c r="I175" s="429">
        <f>'ANNEX C - Table 2'!I78</f>
        <v>-39.431794675786001</v>
      </c>
      <c r="J175" s="429">
        <f>'ANNEX C - Table 2'!J78</f>
        <v>41.767027111563628</v>
      </c>
      <c r="K175" s="429">
        <f>'ANNEX C - Table 2'!K78</f>
        <v>98.193665001103994</v>
      </c>
      <c r="L175" s="429">
        <f>'ANNEX C - Table 2'!L78</f>
        <v>3.2496450361791065E-2</v>
      </c>
      <c r="M175" s="429">
        <f>'ANNEX C - Table 2'!M78</f>
        <v>0</v>
      </c>
      <c r="N175" s="429">
        <f>'ANNEX C - Table 2'!N78</f>
        <v>0.26835907207285192</v>
      </c>
      <c r="O175" s="429">
        <f>'ANNEX C - Table 2'!O78</f>
        <v>8.4872652273172422E-2</v>
      </c>
      <c r="P175" s="429">
        <f>'ANNEX C - Table 2'!P78</f>
        <v>0.1600630412217886</v>
      </c>
      <c r="Q175" s="429">
        <f>'ANNEX C - Table 2'!Q78</f>
        <v>3.3051739169163881E-2</v>
      </c>
      <c r="R175" s="429">
        <f>'ANNEX C - Table 2'!R78</f>
        <v>0.13655500010529698</v>
      </c>
      <c r="S175" s="196"/>
      <c r="T175" s="196"/>
    </row>
    <row r="176" spans="1:25" ht="20.100000000000001" customHeight="1">
      <c r="A176" s="123"/>
      <c r="B176" s="277"/>
      <c r="C176" s="278" t="s">
        <v>83</v>
      </c>
      <c r="D176" s="429">
        <f>'ANNEX C - Table 2'!D79</f>
        <v>-2.0125866476517524</v>
      </c>
      <c r="E176" s="429">
        <f>'ANNEX C - Table 2'!E79</f>
        <v>-56.797152318437583</v>
      </c>
      <c r="F176" s="429">
        <f>'ANNEX C - Table 2'!F79</f>
        <v>-6.7360424088953419</v>
      </c>
      <c r="G176" s="429">
        <f>'ANNEX C - Table 2'!G79</f>
        <v>-1.1342092584801167</v>
      </c>
      <c r="H176" s="429">
        <f>'ANNEX C - Table 2'!H79</f>
        <v>-26.360615779829043</v>
      </c>
      <c r="I176" s="429">
        <f>'ANNEX C - Table 2'!I79</f>
        <v>9.8957093808383796</v>
      </c>
      <c r="J176" s="429">
        <f>'ANNEX C - Table 2'!J79</f>
        <v>-1.8986908407322656</v>
      </c>
      <c r="K176" s="429">
        <f>'ANNEX C - Table 2'!K79</f>
        <v>18.469972321062102</v>
      </c>
      <c r="L176" s="429">
        <f>'ANNEX C - Table 2'!L79</f>
        <v>0.31372498538843052</v>
      </c>
      <c r="M176" s="429">
        <f>'ANNEX C - Table 2'!M79</f>
        <v>0.19907483942217791</v>
      </c>
      <c r="N176" s="429">
        <f>'ANNEX C - Table 2'!N79</f>
        <v>2.6382038114948356</v>
      </c>
      <c r="O176" s="429">
        <f>'ANNEX C - Table 2'!O79</f>
        <v>4.4668734832777872</v>
      </c>
      <c r="P176" s="429">
        <f>'ANNEX C - Table 2'!P79</f>
        <v>0.8223717674740959</v>
      </c>
      <c r="Q176" s="429">
        <f>'ANNEX C - Table 2'!Q79</f>
        <v>15.611102995343041</v>
      </c>
      <c r="R176" s="429">
        <f>'ANNEX C - Table 2'!R79</f>
        <v>2.7885066886631797</v>
      </c>
      <c r="S176" s="196"/>
      <c r="T176" s="196"/>
    </row>
    <row r="177" spans="1:25" ht="20.100000000000001" customHeight="1">
      <c r="A177" s="123"/>
      <c r="B177" s="277"/>
      <c r="C177" s="279" t="s">
        <v>16</v>
      </c>
      <c r="D177" s="134">
        <f>'ANNEX C - Table 2'!D80</f>
        <v>30.815361852013851</v>
      </c>
      <c r="E177" s="134">
        <f>'ANNEX C - Table 2'!E80</f>
        <v>42.760640583750579</v>
      </c>
      <c r="F177" s="134">
        <f>'ANNEX C - Table 2'!F80</f>
        <v>6.3729280005422666</v>
      </c>
      <c r="G177" s="134">
        <f>'ANNEX C - Table 2'!G80</f>
        <v>7.5069307421834957</v>
      </c>
      <c r="H177" s="134">
        <f>'ANNEX C - Table 2'!H80</f>
        <v>1.9462423379596496</v>
      </c>
      <c r="I177" s="134">
        <f>'ANNEX C - Table 2'!I80</f>
        <v>3.1038494797925194</v>
      </c>
      <c r="J177" s="134">
        <f>'ANNEX C - Table 2'!J80</f>
        <v>11.073321323818167</v>
      </c>
      <c r="K177" s="134">
        <f>'ANNEX C - Table 2'!K80</f>
        <v>12.059696711347328</v>
      </c>
      <c r="L177" s="134">
        <f>'ANNEX C - Table 2'!L80</f>
        <v>100</v>
      </c>
      <c r="M177" s="134">
        <f>'ANNEX C - Table 2'!M80</f>
        <v>100</v>
      </c>
      <c r="N177" s="134">
        <f>'ANNEX C - Table 2'!N80</f>
        <v>100</v>
      </c>
      <c r="O177" s="134">
        <f>'ANNEX C - Table 2'!O80</f>
        <v>100</v>
      </c>
      <c r="P177" s="134">
        <f>'ANNEX C - Table 2'!P80</f>
        <v>100</v>
      </c>
      <c r="Q177" s="134">
        <f>'ANNEX C - Table 2'!Q80</f>
        <v>100</v>
      </c>
      <c r="R177" s="134">
        <f>'ANNEX C - Table 2'!R80</f>
        <v>100</v>
      </c>
      <c r="S177" s="196"/>
      <c r="T177" s="196"/>
    </row>
    <row r="178" spans="1:25" s="177" customFormat="1" ht="12.75">
      <c r="B178" s="241"/>
      <c r="C178" s="242"/>
      <c r="D178" s="244"/>
      <c r="E178" s="244"/>
      <c r="F178" s="244"/>
      <c r="G178" s="244"/>
      <c r="H178" s="244"/>
      <c r="I178" s="244"/>
      <c r="J178" s="244"/>
      <c r="K178" s="244"/>
      <c r="L178" s="244"/>
      <c r="M178" s="244"/>
      <c r="N178" s="244"/>
      <c r="O178" s="244"/>
      <c r="P178" s="244"/>
      <c r="Q178" s="244"/>
      <c r="R178" s="213"/>
      <c r="S178" s="209"/>
      <c r="T178" s="209"/>
    </row>
    <row r="179" spans="1:25" s="177" customFormat="1" ht="14.1" customHeight="1">
      <c r="B179" s="269" t="s">
        <v>25</v>
      </c>
      <c r="C179" s="256" t="s">
        <v>26</v>
      </c>
      <c r="D179" s="177" t="s">
        <v>27</v>
      </c>
      <c r="G179" s="177" t="s">
        <v>28</v>
      </c>
      <c r="J179" s="177" t="s">
        <v>29</v>
      </c>
    </row>
    <row r="180" spans="1:25" s="177" customFormat="1" ht="14.1" customHeight="1">
      <c r="B180" s="269" t="s">
        <v>30</v>
      </c>
      <c r="C180" s="256" t="s">
        <v>31</v>
      </c>
      <c r="D180" s="177" t="s">
        <v>32</v>
      </c>
      <c r="G180" s="177" t="s">
        <v>33</v>
      </c>
      <c r="J180" s="177" t="s">
        <v>34</v>
      </c>
    </row>
    <row r="181" spans="1:25" s="177" customFormat="1" ht="14.1" customHeight="1">
      <c r="B181" s="270" t="s">
        <v>35</v>
      </c>
      <c r="C181" s="256" t="s">
        <v>36</v>
      </c>
      <c r="D181" s="177" t="s">
        <v>37</v>
      </c>
      <c r="G181" s="177" t="s">
        <v>38</v>
      </c>
    </row>
    <row r="182" spans="1:25" s="177" customFormat="1" ht="14.1" customHeight="1">
      <c r="B182" s="271"/>
      <c r="C182" s="256" t="s">
        <v>39</v>
      </c>
    </row>
    <row r="183" spans="1:25" s="177" customFormat="1" ht="14.1" customHeight="1">
      <c r="B183" s="272" t="s">
        <v>40</v>
      </c>
      <c r="C183" s="256" t="s">
        <v>41</v>
      </c>
    </row>
    <row r="184" spans="1:25" s="177" customFormat="1" ht="14.1" customHeight="1">
      <c r="B184" s="270" t="s">
        <v>42</v>
      </c>
      <c r="C184" s="256" t="s">
        <v>43</v>
      </c>
    </row>
    <row r="185" spans="1:25" s="177" customFormat="1" ht="14.1" customHeight="1">
      <c r="B185" s="423" t="s">
        <v>44</v>
      </c>
      <c r="C185" s="423"/>
      <c r="D185" s="423"/>
      <c r="E185" s="423"/>
      <c r="F185" s="423"/>
      <c r="G185" s="423"/>
      <c r="H185" s="423"/>
      <c r="I185" s="423"/>
      <c r="J185" s="423"/>
      <c r="K185" s="423"/>
      <c r="L185" s="423"/>
      <c r="M185" s="423"/>
      <c r="N185" s="423"/>
      <c r="O185" s="423"/>
      <c r="Q185" s="423"/>
    </row>
    <row r="186" spans="1:25" s="177" customFormat="1" ht="14.1" customHeight="1">
      <c r="B186" s="533" t="s">
        <v>89</v>
      </c>
      <c r="C186" s="533"/>
      <c r="D186" s="533"/>
      <c r="E186" s="533"/>
      <c r="F186" s="533"/>
      <c r="G186" s="533"/>
      <c r="H186" s="533"/>
      <c r="I186" s="533"/>
      <c r="J186" s="533"/>
      <c r="K186" s="533"/>
      <c r="L186" s="533"/>
      <c r="M186" s="533"/>
      <c r="N186" s="533"/>
      <c r="O186" s="533"/>
      <c r="P186" s="533"/>
      <c r="Q186" s="533"/>
      <c r="R186" s="533"/>
    </row>
    <row r="187" spans="1:25" s="177" customFormat="1" ht="14.1" customHeight="1">
      <c r="B187" s="533" t="s">
        <v>115</v>
      </c>
      <c r="C187" s="533"/>
      <c r="D187" s="533"/>
      <c r="E187" s="533"/>
      <c r="F187" s="533"/>
      <c r="G187" s="533"/>
      <c r="H187" s="533"/>
      <c r="I187" s="533"/>
      <c r="J187" s="533"/>
      <c r="K187" s="533"/>
      <c r="L187" s="533"/>
      <c r="M187" s="533"/>
      <c r="N187" s="533"/>
      <c r="O187" s="533"/>
      <c r="P187" s="533"/>
      <c r="Q187" s="533"/>
      <c r="R187" s="533"/>
    </row>
    <row r="188" spans="1:25" s="123" customFormat="1" ht="11.1" customHeight="1">
      <c r="U188" s="125"/>
      <c r="V188" s="125"/>
      <c r="W188" s="125"/>
      <c r="X188" s="125"/>
      <c r="Y188" s="125"/>
    </row>
    <row r="190" spans="1:25" s="123" customFormat="1">
      <c r="A190" s="125"/>
      <c r="B190" s="125"/>
      <c r="C190" s="125"/>
      <c r="D190" s="291"/>
      <c r="E190" s="125"/>
      <c r="F190" s="291"/>
      <c r="G190" s="125"/>
      <c r="H190" s="291"/>
      <c r="I190" s="125"/>
      <c r="J190" s="291"/>
      <c r="K190" s="125"/>
      <c r="L190" s="291"/>
      <c r="M190" s="125"/>
      <c r="N190" s="291"/>
      <c r="O190" s="125"/>
      <c r="P190" s="291"/>
      <c r="Q190" s="125"/>
      <c r="R190" s="291"/>
      <c r="S190" s="125"/>
      <c r="U190" s="125"/>
      <c r="V190" s="125"/>
      <c r="W190" s="125"/>
      <c r="X190" s="125"/>
      <c r="Y190" s="125"/>
    </row>
    <row r="191" spans="1:25" ht="19.5">
      <c r="L191" s="292"/>
      <c r="M191" s="292"/>
      <c r="N191" s="293"/>
    </row>
    <row r="192" spans="1:25">
      <c r="M192" s="294"/>
      <c r="N192" s="294"/>
    </row>
  </sheetData>
  <mergeCells count="209">
    <mergeCell ref="B186:R186"/>
    <mergeCell ref="B187:R187"/>
    <mergeCell ref="B97:R97"/>
    <mergeCell ref="B98:R98"/>
    <mergeCell ref="N152:O152"/>
    <mergeCell ref="P152:Q152"/>
    <mergeCell ref="R152:S152"/>
    <mergeCell ref="D164:K165"/>
    <mergeCell ref="L164:R165"/>
    <mergeCell ref="D166:K166"/>
    <mergeCell ref="L166:R166"/>
    <mergeCell ref="D134:K135"/>
    <mergeCell ref="L134:R135"/>
    <mergeCell ref="D136:K136"/>
    <mergeCell ref="L136:R136"/>
    <mergeCell ref="D151:S151"/>
    <mergeCell ref="D152:E152"/>
    <mergeCell ref="F152:G152"/>
    <mergeCell ref="H152:I152"/>
    <mergeCell ref="J152:K152"/>
    <mergeCell ref="L152:M152"/>
    <mergeCell ref="D121:S121"/>
    <mergeCell ref="D122:E122"/>
    <mergeCell ref="F122:G122"/>
    <mergeCell ref="H122:I122"/>
    <mergeCell ref="J122:K122"/>
    <mergeCell ref="L122:M122"/>
    <mergeCell ref="N122:O122"/>
    <mergeCell ref="P122:Q122"/>
    <mergeCell ref="R122:S122"/>
    <mergeCell ref="B88:C88"/>
    <mergeCell ref="D105:G105"/>
    <mergeCell ref="H105:K105"/>
    <mergeCell ref="L105:M106"/>
    <mergeCell ref="D106:E106"/>
    <mergeCell ref="F106:G106"/>
    <mergeCell ref="H106:I106"/>
    <mergeCell ref="J106:K106"/>
    <mergeCell ref="A81:A87"/>
    <mergeCell ref="B81:C81"/>
    <mergeCell ref="B82:C82"/>
    <mergeCell ref="B83:C83"/>
    <mergeCell ref="B84:C84"/>
    <mergeCell ref="B85:C85"/>
    <mergeCell ref="B86:C86"/>
    <mergeCell ref="B87:C87"/>
    <mergeCell ref="B74:C74"/>
    <mergeCell ref="B75:C75"/>
    <mergeCell ref="D77:K78"/>
    <mergeCell ref="L77:Q78"/>
    <mergeCell ref="B78:C78"/>
    <mergeCell ref="B79:C80"/>
    <mergeCell ref="D79:K79"/>
    <mergeCell ref="L79:Q79"/>
    <mergeCell ref="R65:S65"/>
    <mergeCell ref="A67:A73"/>
    <mergeCell ref="B67:C67"/>
    <mergeCell ref="B68:C68"/>
    <mergeCell ref="B69:C69"/>
    <mergeCell ref="B70:C70"/>
    <mergeCell ref="B71:C71"/>
    <mergeCell ref="B72:C72"/>
    <mergeCell ref="B73:C73"/>
    <mergeCell ref="B59:C59"/>
    <mergeCell ref="D64:S64"/>
    <mergeCell ref="B65:C66"/>
    <mergeCell ref="D65:E65"/>
    <mergeCell ref="F65:G65"/>
    <mergeCell ref="H65:I65"/>
    <mergeCell ref="J65:K65"/>
    <mergeCell ref="L65:M65"/>
    <mergeCell ref="N65:O65"/>
    <mergeCell ref="P65:Q65"/>
    <mergeCell ref="A52:A58"/>
    <mergeCell ref="B52:C52"/>
    <mergeCell ref="B53:C53"/>
    <mergeCell ref="B54:C54"/>
    <mergeCell ref="B55:C55"/>
    <mergeCell ref="B56:C56"/>
    <mergeCell ref="B57:C57"/>
    <mergeCell ref="B58:C58"/>
    <mergeCell ref="B45:C45"/>
    <mergeCell ref="B46:C46"/>
    <mergeCell ref="B50:C51"/>
    <mergeCell ref="D50:K50"/>
    <mergeCell ref="L50:Q50"/>
    <mergeCell ref="P36:Q36"/>
    <mergeCell ref="R36:S36"/>
    <mergeCell ref="A38:A44"/>
    <mergeCell ref="B38:C38"/>
    <mergeCell ref="B39:C39"/>
    <mergeCell ref="B40:C40"/>
    <mergeCell ref="B41:C41"/>
    <mergeCell ref="B42:C42"/>
    <mergeCell ref="B43:C43"/>
    <mergeCell ref="B44:C44"/>
    <mergeCell ref="D35:S35"/>
    <mergeCell ref="B36:C37"/>
    <mergeCell ref="D36:E36"/>
    <mergeCell ref="F36:G36"/>
    <mergeCell ref="H36:I36"/>
    <mergeCell ref="J36:K36"/>
    <mergeCell ref="L36:M36"/>
    <mergeCell ref="N36:O36"/>
    <mergeCell ref="D48:K49"/>
    <mergeCell ref="L48:Q49"/>
    <mergeCell ref="B49:C49"/>
    <mergeCell ref="R29:S29"/>
    <mergeCell ref="B30:C30"/>
    <mergeCell ref="D30:E30"/>
    <mergeCell ref="F30:G30"/>
    <mergeCell ref="H30:I30"/>
    <mergeCell ref="J30:K30"/>
    <mergeCell ref="L30:M30"/>
    <mergeCell ref="N30:O30"/>
    <mergeCell ref="B29:C29"/>
    <mergeCell ref="D29:E29"/>
    <mergeCell ref="F29:G29"/>
    <mergeCell ref="H29:I29"/>
    <mergeCell ref="J29:K29"/>
    <mergeCell ref="L29:M29"/>
    <mergeCell ref="P30:Q30"/>
    <mergeCell ref="R30:S30"/>
    <mergeCell ref="R27:S27"/>
    <mergeCell ref="B28:C28"/>
    <mergeCell ref="D28:E28"/>
    <mergeCell ref="F28:G28"/>
    <mergeCell ref="H28:I28"/>
    <mergeCell ref="J28:K28"/>
    <mergeCell ref="L28:M28"/>
    <mergeCell ref="N28:O28"/>
    <mergeCell ref="P28:Q28"/>
    <mergeCell ref="R28:S28"/>
    <mergeCell ref="R25:S25"/>
    <mergeCell ref="B26:C26"/>
    <mergeCell ref="D26:E26"/>
    <mergeCell ref="F26:G26"/>
    <mergeCell ref="H26:I26"/>
    <mergeCell ref="J26:K26"/>
    <mergeCell ref="L26:M26"/>
    <mergeCell ref="N26:O26"/>
    <mergeCell ref="B25:C25"/>
    <mergeCell ref="D25:E25"/>
    <mergeCell ref="F25:G25"/>
    <mergeCell ref="H25:I25"/>
    <mergeCell ref="J25:K25"/>
    <mergeCell ref="L25:M25"/>
    <mergeCell ref="P26:Q26"/>
    <mergeCell ref="R26:S26"/>
    <mergeCell ref="R23:S23"/>
    <mergeCell ref="B24:C24"/>
    <mergeCell ref="D24:E24"/>
    <mergeCell ref="F24:G24"/>
    <mergeCell ref="H24:I24"/>
    <mergeCell ref="J24:K24"/>
    <mergeCell ref="L24:M24"/>
    <mergeCell ref="N24:O24"/>
    <mergeCell ref="P24:Q24"/>
    <mergeCell ref="R24:S24"/>
    <mergeCell ref="A23:A29"/>
    <mergeCell ref="B23:C23"/>
    <mergeCell ref="D23:E23"/>
    <mergeCell ref="F23:G23"/>
    <mergeCell ref="H23:I23"/>
    <mergeCell ref="J23:K23"/>
    <mergeCell ref="L23:M23"/>
    <mergeCell ref="N23:O23"/>
    <mergeCell ref="P23:Q23"/>
    <mergeCell ref="N25:O25"/>
    <mergeCell ref="P25:Q25"/>
    <mergeCell ref="B27:C27"/>
    <mergeCell ref="D27:E27"/>
    <mergeCell ref="F27:G27"/>
    <mergeCell ref="H27:I27"/>
    <mergeCell ref="J27:K27"/>
    <mergeCell ref="L27:M27"/>
    <mergeCell ref="N27:O27"/>
    <mergeCell ref="P27:Q27"/>
    <mergeCell ref="N29:O29"/>
    <mergeCell ref="P29:Q29"/>
    <mergeCell ref="B17:C17"/>
    <mergeCell ref="D21:S21"/>
    <mergeCell ref="B22:C22"/>
    <mergeCell ref="D22:E22"/>
    <mergeCell ref="F22:G22"/>
    <mergeCell ref="H22:I22"/>
    <mergeCell ref="J22:K22"/>
    <mergeCell ref="L22:M22"/>
    <mergeCell ref="N22:O22"/>
    <mergeCell ref="P22:Q22"/>
    <mergeCell ref="R22:S22"/>
    <mergeCell ref="A10:A16"/>
    <mergeCell ref="B10:C10"/>
    <mergeCell ref="B11:C11"/>
    <mergeCell ref="B12:C12"/>
    <mergeCell ref="B13:C13"/>
    <mergeCell ref="B14:C14"/>
    <mergeCell ref="B15:C15"/>
    <mergeCell ref="B16:C16"/>
    <mergeCell ref="D7:S7"/>
    <mergeCell ref="B8:C9"/>
    <mergeCell ref="D8:E8"/>
    <mergeCell ref="F8:G8"/>
    <mergeCell ref="H8:I8"/>
    <mergeCell ref="J8:K8"/>
    <mergeCell ref="L8:M8"/>
    <mergeCell ref="N8:O8"/>
    <mergeCell ref="P8:Q8"/>
    <mergeCell ref="R8:S8"/>
  </mergeCells>
  <conditionalFormatting sqref="D163:S163 S164">
    <cfRule type="cellIs" dxfId="297" priority="187" operator="between">
      <formula>0.000000000000001</formula>
      <formula>0.0499999999999999</formula>
    </cfRule>
  </conditionalFormatting>
  <conditionalFormatting sqref="D168:R168">
    <cfRule type="cellIs" dxfId="296" priority="172" operator="between">
      <formula>0.0000000000000001</formula>
      <formula>0.0499999999999999</formula>
    </cfRule>
  </conditionalFormatting>
  <conditionalFormatting sqref="L191:N191">
    <cfRule type="cellIs" dxfId="295" priority="168" operator="between">
      <formula>0.0000000000000001</formula>
      <formula>0.0499999999999999</formula>
    </cfRule>
  </conditionalFormatting>
  <conditionalFormatting sqref="D133:S133">
    <cfRule type="cellIs" dxfId="294" priority="154" operator="between">
      <formula>0.000000000000001</formula>
      <formula>0.0499999999999999</formula>
    </cfRule>
  </conditionalFormatting>
  <conditionalFormatting sqref="D18:S20 D22:S22">
    <cfRule type="cellIs" dxfId="293" priority="137" operator="between">
      <formula>0.00000000001</formula>
      <formula>_FV($F$172,"499999999999999")</formula>
    </cfRule>
  </conditionalFormatting>
  <conditionalFormatting sqref="D47:S47 R48:S48">
    <cfRule type="cellIs" dxfId="292" priority="132" operator="between">
      <formula>0.0000000000000000001</formula>
      <formula>0.499999999999999</formula>
    </cfRule>
  </conditionalFormatting>
  <conditionalFormatting sqref="R59">
    <cfRule type="cellIs" dxfId="291" priority="130" operator="equal">
      <formula>0</formula>
    </cfRule>
    <cfRule type="cellIs" dxfId="290" priority="131" operator="between">
      <formula>0.0000000000000000001</formula>
      <formula>0.499999999999999</formula>
    </cfRule>
  </conditionalFormatting>
  <conditionalFormatting sqref="R53:R58">
    <cfRule type="cellIs" dxfId="289" priority="128" operator="equal">
      <formula>0</formula>
    </cfRule>
    <cfRule type="cellIs" dxfId="288" priority="129" operator="between">
      <formula>0.0000000000000000001</formula>
      <formula>0.499999999999999</formula>
    </cfRule>
  </conditionalFormatting>
  <conditionalFormatting sqref="R53:R58">
    <cfRule type="cellIs" dxfId="287" priority="126" operator="equal">
      <formula>0</formula>
    </cfRule>
    <cfRule type="cellIs" dxfId="286" priority="127" operator="between">
      <formula>0.0000000000000000001</formula>
      <formula>0.499999999999999</formula>
    </cfRule>
  </conditionalFormatting>
  <conditionalFormatting sqref="R52">
    <cfRule type="cellIs" dxfId="285" priority="124" operator="equal">
      <formula>0</formula>
    </cfRule>
    <cfRule type="cellIs" dxfId="284" priority="125" operator="between">
      <formula>0.0000000000000000001</formula>
      <formula>0.499999999999999</formula>
    </cfRule>
  </conditionalFormatting>
  <conditionalFormatting sqref="R52">
    <cfRule type="cellIs" dxfId="283" priority="123" operator="equal">
      <formula>0</formula>
    </cfRule>
  </conditionalFormatting>
  <conditionalFormatting sqref="F39:G39 R44:S44 R46:S46">
    <cfRule type="cellIs" dxfId="282" priority="121" operator="equal">
      <formula>0</formula>
    </cfRule>
  </conditionalFormatting>
  <conditionalFormatting sqref="L38:O38 L42:O43 N44:O44 R43:S43">
    <cfRule type="cellIs" dxfId="281" priority="120" operator="equal">
      <formula>0</formula>
    </cfRule>
  </conditionalFormatting>
  <conditionalFormatting sqref="D39:S46 E38:S38">
    <cfRule type="cellIs" dxfId="280" priority="122" operator="between">
      <formula>0.0000000000000000001</formula>
      <formula>0.0499999999999999</formula>
    </cfRule>
  </conditionalFormatting>
  <conditionalFormatting sqref="D76:S76 R77:S77">
    <cfRule type="cellIs" dxfId="279" priority="106" operator="between">
      <formula>1E-21</formula>
      <formula>0.499999999999999</formula>
    </cfRule>
  </conditionalFormatting>
  <conditionalFormatting sqref="R81:R89">
    <cfRule type="cellIs" dxfId="278" priority="105" operator="between">
      <formula>1E-22</formula>
      <formula>0.499999999999999</formula>
    </cfRule>
  </conditionalFormatting>
  <conditionalFormatting sqref="F68:G68 R73:S73 R75:S75">
    <cfRule type="cellIs" dxfId="277" priority="103" operator="equal">
      <formula>0</formula>
    </cfRule>
  </conditionalFormatting>
  <conditionalFormatting sqref="L71:O72 N73:O73 R72:S72">
    <cfRule type="cellIs" dxfId="276" priority="102" operator="equal">
      <formula>0</formula>
    </cfRule>
  </conditionalFormatting>
  <conditionalFormatting sqref="D67:S75">
    <cfRule type="cellIs" dxfId="275" priority="104" operator="between">
      <formula>0.00000000001</formula>
      <formula>0.499999999999999</formula>
    </cfRule>
  </conditionalFormatting>
  <conditionalFormatting sqref="D71:E72">
    <cfRule type="cellIs" dxfId="274" priority="101" operator="equal">
      <formula>0</formula>
    </cfRule>
  </conditionalFormatting>
  <conditionalFormatting sqref="D81:Q89">
    <cfRule type="cellIs" dxfId="273" priority="100" operator="between">
      <formula>0.00000000001</formula>
      <formula>0.0499999999999999</formula>
    </cfRule>
  </conditionalFormatting>
  <conditionalFormatting sqref="L85:L86">
    <cfRule type="cellIs" dxfId="272" priority="99" operator="equal">
      <formula>0</formula>
    </cfRule>
  </conditionalFormatting>
  <conditionalFormatting sqref="Q85:Q87">
    <cfRule type="cellIs" dxfId="271" priority="98" operator="equal">
      <formula>0</formula>
    </cfRule>
  </conditionalFormatting>
  <conditionalFormatting sqref="D10:S10 D12:S15 D11:E11 H11:S11 D17:S17 D16:Q16">
    <cfRule type="cellIs" dxfId="270" priority="89" operator="between">
      <formula>0.0000000000000001</formula>
      <formula>0.0499999999999999</formula>
    </cfRule>
  </conditionalFormatting>
  <conditionalFormatting sqref="R11:S11">
    <cfRule type="cellIs" dxfId="269" priority="88" operator="equal">
      <formula>0</formula>
    </cfRule>
  </conditionalFormatting>
  <conditionalFormatting sqref="L14:O15 N16:O16 R15:S15">
    <cfRule type="cellIs" dxfId="268" priority="87" operator="equal">
      <formula>0</formula>
    </cfRule>
  </conditionalFormatting>
  <conditionalFormatting sqref="F11:G11">
    <cfRule type="cellIs" dxfId="267" priority="86" operator="between">
      <formula>0.0000000000000001</formula>
      <formula>0.0499999999999999</formula>
    </cfRule>
  </conditionalFormatting>
  <conditionalFormatting sqref="F11:G11">
    <cfRule type="cellIs" dxfId="266" priority="85" operator="equal">
      <formula>0</formula>
    </cfRule>
  </conditionalFormatting>
  <conditionalFormatting sqref="R16:S16">
    <cfRule type="cellIs" dxfId="265" priority="84" operator="between">
      <formula>0.0000000000000001</formula>
      <formula>0.0499999999999999</formula>
    </cfRule>
  </conditionalFormatting>
  <conditionalFormatting sqref="R16:S16">
    <cfRule type="cellIs" dxfId="264" priority="83" operator="equal">
      <formula>0</formula>
    </cfRule>
  </conditionalFormatting>
  <conditionalFormatting sqref="D10:S17">
    <cfRule type="cellIs" dxfId="263" priority="82" operator="between">
      <formula>0.00000000001</formula>
      <formula>0.0499999999999</formula>
    </cfRule>
  </conditionalFormatting>
  <conditionalFormatting sqref="D24:D30 F23 H23:H30 J23:J30 L23:L30 N23:N30 P23:P30 R23:R28 F25:F30 R30">
    <cfRule type="cellIs" dxfId="262" priority="80" operator="equal">
      <formula>0</formula>
    </cfRule>
    <cfRule type="cellIs" dxfId="261" priority="81" operator="between">
      <formula>0.0000000000000000001</formula>
      <formula>0.499999999999999</formula>
    </cfRule>
  </conditionalFormatting>
  <conditionalFormatting sqref="D30 F30 H30 J30 L30 N30 P30 R30">
    <cfRule type="cellIs" dxfId="260" priority="79" operator="equal">
      <formula>0</formula>
    </cfRule>
  </conditionalFormatting>
  <conditionalFormatting sqref="R29">
    <cfRule type="cellIs" dxfId="259" priority="59" operator="between">
      <formula>0.00000000001</formula>
      <formula>0.0499999999999999</formula>
    </cfRule>
  </conditionalFormatting>
  <conditionalFormatting sqref="D38">
    <cfRule type="cellIs" dxfId="258" priority="57" operator="equal">
      <formula>0</formula>
    </cfRule>
    <cfRule type="cellIs" dxfId="257" priority="58" operator="between">
      <formula>0.0000000000000000001</formula>
      <formula>0.499999999999999</formula>
    </cfRule>
  </conditionalFormatting>
  <conditionalFormatting sqref="D23">
    <cfRule type="cellIs" dxfId="256" priority="63" operator="equal">
      <formula>0</formula>
    </cfRule>
    <cfRule type="cellIs" dxfId="255" priority="64" operator="between">
      <formula>0.0000000000000000001</formula>
      <formula>0.499999999999999</formula>
    </cfRule>
  </conditionalFormatting>
  <conditionalFormatting sqref="F24:G24">
    <cfRule type="cellIs" dxfId="254" priority="62" operator="between">
      <formula>0.00000000001</formula>
      <formula>_FV($F$199,"499999999999999")</formula>
    </cfRule>
  </conditionalFormatting>
  <conditionalFormatting sqref="F24">
    <cfRule type="cellIs" dxfId="253" priority="61" operator="between">
      <formula>0.00000000001</formula>
      <formula>0.0499999999999999</formula>
    </cfRule>
  </conditionalFormatting>
  <conditionalFormatting sqref="R29:S29">
    <cfRule type="cellIs" dxfId="252" priority="60" operator="between">
      <formula>0.00000000001</formula>
      <formula>_FV($F$199,"499999999999999")</formula>
    </cfRule>
  </conditionalFormatting>
  <conditionalFormatting sqref="D52:Q59">
    <cfRule type="cellIs" dxfId="251" priority="55" operator="between">
      <formula>0.00000000001</formula>
      <formula>0.0499999999999</formula>
    </cfRule>
  </conditionalFormatting>
  <conditionalFormatting sqref="D108:E116 H108:M116">
    <cfRule type="cellIs" dxfId="250" priority="54" operator="between">
      <formula>0.00000000001</formula>
      <formula>0.049999999999</formula>
    </cfRule>
  </conditionalFormatting>
  <conditionalFormatting sqref="F108:G116">
    <cfRule type="cellIs" dxfId="249" priority="53" operator="between">
      <formula>0.00000000001</formula>
      <formula>0.049999999999</formula>
    </cfRule>
  </conditionalFormatting>
  <conditionalFormatting sqref="D124:S132">
    <cfRule type="cellIs" dxfId="248" priority="52" operator="between">
      <formula>0.000000000000001</formula>
      <formula>0.0499999999999999</formula>
    </cfRule>
  </conditionalFormatting>
  <conditionalFormatting sqref="D124:E124 H124:O124">
    <cfRule type="cellIs" dxfId="247" priority="51" operator="equal">
      <formula>0</formula>
    </cfRule>
  </conditionalFormatting>
  <conditionalFormatting sqref="D124:E124 H124:O124">
    <cfRule type="cellIs" dxfId="246" priority="50" operator="equal">
      <formula>0</formula>
    </cfRule>
  </conditionalFormatting>
  <conditionalFormatting sqref="N138:Q138">
    <cfRule type="cellIs" dxfId="245" priority="49" operator="equal">
      <formula>0</formula>
    </cfRule>
  </conditionalFormatting>
  <conditionalFormatting sqref="L138:M138">
    <cfRule type="cellIs" dxfId="244" priority="48" operator="equal">
      <formula>0</formula>
    </cfRule>
  </conditionalFormatting>
  <conditionalFormatting sqref="E138">
    <cfRule type="cellIs" dxfId="243" priority="47" operator="equal">
      <formula>0</formula>
    </cfRule>
  </conditionalFormatting>
  <conditionalFormatting sqref="F138">
    <cfRule type="cellIs" dxfId="242" priority="46" operator="equal">
      <formula>0</formula>
    </cfRule>
  </conditionalFormatting>
  <conditionalFormatting sqref="G138">
    <cfRule type="cellIs" dxfId="241" priority="45" operator="equal">
      <formula>0</formula>
    </cfRule>
  </conditionalFormatting>
  <conditionalFormatting sqref="H138">
    <cfRule type="cellIs" dxfId="240" priority="44" operator="equal">
      <formula>0</formula>
    </cfRule>
  </conditionalFormatting>
  <conditionalFormatting sqref="I138">
    <cfRule type="cellIs" dxfId="239" priority="43" operator="equal">
      <formula>0</formula>
    </cfRule>
  </conditionalFormatting>
  <conditionalFormatting sqref="J138">
    <cfRule type="cellIs" dxfId="238" priority="42" operator="equal">
      <formula>0</formula>
    </cfRule>
  </conditionalFormatting>
  <conditionalFormatting sqref="K138">
    <cfRule type="cellIs" dxfId="237" priority="41" operator="equal">
      <formula>0</formula>
    </cfRule>
  </conditionalFormatting>
  <conditionalFormatting sqref="F138:I138 D138">
    <cfRule type="cellIs" dxfId="236" priority="40" operator="equal">
      <formula>0</formula>
    </cfRule>
  </conditionalFormatting>
  <conditionalFormatting sqref="F138:I138">
    <cfRule type="cellIs" dxfId="235" priority="39" operator="equal">
      <formula>0</formula>
    </cfRule>
  </conditionalFormatting>
  <conditionalFormatting sqref="D138">
    <cfRule type="cellIs" dxfId="234" priority="38" operator="equal">
      <formula>0</formula>
    </cfRule>
  </conditionalFormatting>
  <conditionalFormatting sqref="D138">
    <cfRule type="cellIs" dxfId="233" priority="37" operator="equal">
      <formula>0</formula>
    </cfRule>
  </conditionalFormatting>
  <conditionalFormatting sqref="D138:R146">
    <cfRule type="cellIs" dxfId="232" priority="36" operator="between">
      <formula>0.00000000001</formula>
      <formula>0.0499999999999</formula>
    </cfRule>
  </conditionalFormatting>
  <conditionalFormatting sqref="D158 F158 H158 L158 N158:N159 D154:D155 L154:L155 N154:N155 E154 H154:K154 M154 O154">
    <cfRule type="cellIs" dxfId="231" priority="35" operator="equal">
      <formula>0</formula>
    </cfRule>
  </conditionalFormatting>
  <conditionalFormatting sqref="M155 O155 E155 E158 G158 I158 M158 O158:O159">
    <cfRule type="cellIs" dxfId="230" priority="34" operator="equal">
      <formula>0</formula>
    </cfRule>
  </conditionalFormatting>
  <conditionalFormatting sqref="D154:E154 H154:O154">
    <cfRule type="cellIs" dxfId="229" priority="33" operator="equal">
      <formula>0</formula>
    </cfRule>
  </conditionalFormatting>
  <conditionalFormatting sqref="D154:S162">
    <cfRule type="cellIs" dxfId="228" priority="32" operator="between">
      <formula>0.000000000000001</formula>
      <formula>0.0499999999999999</formula>
    </cfRule>
  </conditionalFormatting>
  <conditionalFormatting sqref="D154:E154 H154:O154">
    <cfRule type="cellIs" dxfId="227" priority="31" operator="equal">
      <formula>0</formula>
    </cfRule>
  </conditionalFormatting>
  <conditionalFormatting sqref="N169:Q169">
    <cfRule type="cellIs" dxfId="226" priority="30" operator="equal">
      <formula>0</formula>
    </cfRule>
  </conditionalFormatting>
  <conditionalFormatting sqref="L169:M169">
    <cfRule type="cellIs" dxfId="225" priority="29" operator="equal">
      <formula>0</formula>
    </cfRule>
  </conditionalFormatting>
  <conditionalFormatting sqref="E169">
    <cfRule type="cellIs" dxfId="224" priority="28" operator="equal">
      <formula>0</formula>
    </cfRule>
  </conditionalFormatting>
  <conditionalFormatting sqref="F169">
    <cfRule type="cellIs" dxfId="223" priority="27" operator="equal">
      <formula>0</formula>
    </cfRule>
  </conditionalFormatting>
  <conditionalFormatting sqref="G169">
    <cfRule type="cellIs" dxfId="222" priority="26" operator="equal">
      <formula>0</formula>
    </cfRule>
  </conditionalFormatting>
  <conditionalFormatting sqref="H169">
    <cfRule type="cellIs" dxfId="221" priority="25" operator="equal">
      <formula>0</formula>
    </cfRule>
  </conditionalFormatting>
  <conditionalFormatting sqref="I169">
    <cfRule type="cellIs" dxfId="220" priority="24" operator="equal">
      <formula>0</formula>
    </cfRule>
  </conditionalFormatting>
  <conditionalFormatting sqref="J169">
    <cfRule type="cellIs" dxfId="219" priority="23" operator="equal">
      <formula>0</formula>
    </cfRule>
  </conditionalFormatting>
  <conditionalFormatting sqref="K169">
    <cfRule type="cellIs" dxfId="218" priority="22" operator="equal">
      <formula>0</formula>
    </cfRule>
  </conditionalFormatting>
  <conditionalFormatting sqref="F169:I169 D169">
    <cfRule type="cellIs" dxfId="217" priority="21" operator="equal">
      <formula>0</formula>
    </cfRule>
  </conditionalFormatting>
  <conditionalFormatting sqref="F169:I169">
    <cfRule type="cellIs" dxfId="216" priority="20" operator="equal">
      <formula>0</formula>
    </cfRule>
  </conditionalFormatting>
  <conditionalFormatting sqref="D169">
    <cfRule type="cellIs" dxfId="215" priority="19" operator="equal">
      <formula>0</formula>
    </cfRule>
  </conditionalFormatting>
  <conditionalFormatting sqref="D169">
    <cfRule type="cellIs" dxfId="214" priority="18" operator="equal">
      <formula>0</formula>
    </cfRule>
  </conditionalFormatting>
  <conditionalFormatting sqref="D169:R177">
    <cfRule type="cellIs" dxfId="213" priority="17" operator="between">
      <formula>0.0000000000000001</formula>
      <formula>0.0499999999999999</formula>
    </cfRule>
  </conditionalFormatting>
  <conditionalFormatting sqref="L170 P170:Q170">
    <cfRule type="cellIs" dxfId="212" priority="16" operator="equal">
      <formula>0</formula>
    </cfRule>
  </conditionalFormatting>
  <conditionalFormatting sqref="L173:N173 P173:Q173">
    <cfRule type="cellIs" dxfId="211" priority="15" operator="equal">
      <formula>0</formula>
    </cfRule>
  </conditionalFormatting>
  <conditionalFormatting sqref="Q174">
    <cfRule type="cellIs" dxfId="210" priority="14" operator="equal">
      <formula>0</formula>
    </cfRule>
  </conditionalFormatting>
  <conditionalFormatting sqref="D173:F173">
    <cfRule type="cellIs" dxfId="209" priority="13" operator="equal">
      <formula>0</formula>
    </cfRule>
  </conditionalFormatting>
  <conditionalFormatting sqref="D173:F173">
    <cfRule type="cellIs" dxfId="208" priority="12" operator="equal">
      <formula>0</formula>
    </cfRule>
  </conditionalFormatting>
  <conditionalFormatting sqref="D173:F173">
    <cfRule type="cellIs" dxfId="207" priority="11" operator="equal">
      <formula>0</formula>
    </cfRule>
  </conditionalFormatting>
  <conditionalFormatting sqref="H173:I173">
    <cfRule type="cellIs" dxfId="206" priority="10" operator="equal">
      <formula>0</formula>
    </cfRule>
  </conditionalFormatting>
  <conditionalFormatting sqref="H173:I173">
    <cfRule type="cellIs" dxfId="205" priority="9" operator="equal">
      <formula>0</formula>
    </cfRule>
  </conditionalFormatting>
  <conditionalFormatting sqref="H173:I173">
    <cfRule type="cellIs" dxfId="204" priority="8" operator="equal">
      <formula>0</formula>
    </cfRule>
  </conditionalFormatting>
  <conditionalFormatting sqref="D170">
    <cfRule type="cellIs" dxfId="203" priority="7" operator="equal">
      <formula>0</formula>
    </cfRule>
  </conditionalFormatting>
  <conditionalFormatting sqref="D170">
    <cfRule type="cellIs" dxfId="202" priority="6" operator="equal">
      <formula>0</formula>
    </cfRule>
  </conditionalFormatting>
  <conditionalFormatting sqref="D170">
    <cfRule type="cellIs" dxfId="201" priority="5" operator="equal">
      <formula>0</formula>
    </cfRule>
  </conditionalFormatting>
  <conditionalFormatting sqref="H170:I170">
    <cfRule type="cellIs" dxfId="200" priority="4" operator="equal">
      <formula>0</formula>
    </cfRule>
  </conditionalFormatting>
  <conditionalFormatting sqref="H170:I170">
    <cfRule type="cellIs" dxfId="199" priority="3" operator="equal">
      <formula>0</formula>
    </cfRule>
  </conditionalFormatting>
  <conditionalFormatting sqref="H170:I170">
    <cfRule type="cellIs" dxfId="198" priority="2" operator="equal">
      <formula>0</formula>
    </cfRule>
  </conditionalFormatting>
  <conditionalFormatting sqref="I174">
    <cfRule type="cellIs" dxfId="197" priority="1" operator="equal">
      <formula>0</formula>
    </cfRule>
  </conditionalFormatting>
  <pageMargins left="0.51181102362204722" right="0.23622047244094491" top="0.74803149606299213" bottom="0.23622047244094491" header="0.31496062992125984" footer="0.39370078740157483"/>
  <pageSetup paperSize="9" scale="38" fitToHeight="0" orientation="portrait" r:id="rId1"/>
  <rowBreaks count="1" manualBreakCount="1">
    <brk id="99"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91"/>
  <sheetViews>
    <sheetView workbookViewId="0"/>
  </sheetViews>
  <sheetFormatPr defaultColWidth="9.125" defaultRowHeight="15.75"/>
  <cols>
    <col min="1" max="1" width="9.875" customWidth="1"/>
    <col min="2" max="2" width="2.125" customWidth="1"/>
    <col min="3" max="3" width="19.5" customWidth="1"/>
    <col min="4" max="10" width="15.375" customWidth="1"/>
    <col min="11" max="11" width="3.5" style="7" customWidth="1"/>
    <col min="12" max="12" width="4.625" style="7" customWidth="1"/>
  </cols>
  <sheetData>
    <row r="1" spans="1:42" s="42" customFormat="1" ht="21">
      <c r="A1" s="39"/>
      <c r="B1" s="40" t="s">
        <v>61</v>
      </c>
      <c r="C1" s="40"/>
      <c r="D1" s="39"/>
      <c r="E1" s="39"/>
      <c r="F1" s="39"/>
      <c r="G1" s="39"/>
      <c r="H1" s="39"/>
      <c r="I1" s="39"/>
      <c r="J1" s="41" t="s">
        <v>62</v>
      </c>
      <c r="K1" s="41"/>
      <c r="L1" s="39"/>
    </row>
    <row r="2" spans="1:42" s="42" customFormat="1" ht="18.75">
      <c r="A2" s="39"/>
      <c r="B2" s="43" t="s">
        <v>63</v>
      </c>
      <c r="C2" s="43"/>
      <c r="D2" s="39"/>
      <c r="E2" s="39"/>
      <c r="F2" s="39"/>
      <c r="G2" s="39"/>
      <c r="H2" s="39"/>
      <c r="I2" s="39"/>
      <c r="J2" s="39"/>
      <c r="K2" s="39"/>
      <c r="L2" s="39"/>
    </row>
    <row r="3" spans="1:42" s="42" customFormat="1" ht="18.75">
      <c r="A3" s="39"/>
      <c r="B3" s="44" t="s">
        <v>1</v>
      </c>
      <c r="C3" s="44"/>
      <c r="D3" s="39"/>
      <c r="E3" s="39"/>
      <c r="F3" s="39"/>
      <c r="G3" s="39"/>
      <c r="H3" s="39"/>
      <c r="I3" s="39"/>
      <c r="J3" s="39"/>
      <c r="K3" s="39"/>
      <c r="L3" s="39"/>
    </row>
    <row r="4" spans="1:42" s="2" customFormat="1" ht="12.75">
      <c r="A4" s="1"/>
      <c r="B4" s="3"/>
      <c r="C4" s="3"/>
      <c r="D4" s="1"/>
      <c r="E4" s="1"/>
      <c r="F4" s="1"/>
      <c r="G4" s="1"/>
      <c r="H4" s="1"/>
      <c r="I4" s="1"/>
      <c r="J4" s="1"/>
      <c r="K4" s="1"/>
      <c r="L4" s="1"/>
    </row>
    <row r="5" spans="1:42" s="42" customFormat="1" ht="18" customHeight="1">
      <c r="A5" s="39"/>
      <c r="B5" s="45"/>
      <c r="C5" s="497" t="s">
        <v>64</v>
      </c>
      <c r="D5" s="497"/>
      <c r="E5" s="497"/>
      <c r="F5" s="497"/>
      <c r="G5" s="497"/>
      <c r="H5" s="497"/>
      <c r="I5" s="497"/>
      <c r="J5" s="498"/>
      <c r="K5" s="46"/>
    </row>
    <row r="6" spans="1:42" s="42" customFormat="1" ht="17.100000000000001" customHeight="1">
      <c r="A6" s="47"/>
      <c r="B6" s="48" t="s">
        <v>4</v>
      </c>
      <c r="C6" s="49"/>
      <c r="D6" s="103" t="s">
        <v>6</v>
      </c>
      <c r="E6" s="103" t="s">
        <v>7</v>
      </c>
      <c r="F6" s="103" t="s">
        <v>8</v>
      </c>
      <c r="G6" s="103" t="s">
        <v>9</v>
      </c>
      <c r="H6" s="103" t="s">
        <v>10</v>
      </c>
      <c r="I6" s="103" t="s">
        <v>11</v>
      </c>
      <c r="J6" s="75" t="s">
        <v>12</v>
      </c>
      <c r="K6" s="50"/>
      <c r="L6" s="39"/>
    </row>
    <row r="7" spans="1:42" s="42" customFormat="1" ht="17.100000000000001" customHeight="1">
      <c r="A7" s="494" t="s">
        <v>51</v>
      </c>
      <c r="B7" s="51" t="s">
        <v>6</v>
      </c>
      <c r="C7" s="52"/>
      <c r="D7" s="82">
        <f>IFERROR(('ANNEX C - Table 3.3'!D8/'ANNEX C - Table 3.3'!D$15)*100,"-")</f>
        <v>18.294270639790255</v>
      </c>
      <c r="E7" s="82">
        <f>IFERROR(('ANNEX C - Table 3.3'!E8/'ANNEX C - Table 3.3'!E$15)*100,"-")</f>
        <v>15.383205133336125</v>
      </c>
      <c r="F7" s="82">
        <f>IFERROR(('ANNEX C - Table 3.3'!F8/'ANNEX C - Table 3.3'!F$15)*100,"-")</f>
        <v>8.0728453671950753</v>
      </c>
      <c r="G7" s="82">
        <f>IFERROR(('ANNEX C - Table 3.3'!G8/'ANNEX C - Table 3.3'!G$15)*100,"-")</f>
        <v>0.90508549796245175</v>
      </c>
      <c r="H7" s="82">
        <f>IFERROR(('ANNEX C - Table 3.3'!H8/'ANNEX C - Table 3.3'!H$15)*100,"-")</f>
        <v>0.79083834608887993</v>
      </c>
      <c r="I7" s="82">
        <f>IFERROR(('ANNEX C - Table 3.3'!I8/'ANNEX C - Table 3.3'!I$15)*100,"-")</f>
        <v>9.9881466228149627</v>
      </c>
      <c r="J7" s="82">
        <f>IFERROR(('ANNEX C - Table 3.3'!J8/'ANNEX C - Table 3.3'!J$15)*100,"-")</f>
        <v>7.3102345867442136</v>
      </c>
      <c r="K7" s="53"/>
      <c r="L7" s="39"/>
      <c r="M7" s="54"/>
      <c r="N7" s="54"/>
      <c r="O7" s="54"/>
      <c r="P7" s="54"/>
      <c r="Q7" s="54"/>
      <c r="R7" s="55"/>
      <c r="S7" s="55"/>
      <c r="T7" s="55"/>
      <c r="U7" s="55"/>
      <c r="V7" s="55"/>
      <c r="W7" s="55"/>
      <c r="X7" s="55"/>
      <c r="Y7" s="55"/>
      <c r="Z7" s="56"/>
      <c r="AA7" s="56"/>
      <c r="AB7" s="56"/>
      <c r="AC7" s="56"/>
      <c r="AD7" s="56"/>
      <c r="AE7" s="56"/>
      <c r="AF7" s="56"/>
      <c r="AG7" s="56"/>
      <c r="AH7" s="56"/>
      <c r="AI7" s="56"/>
      <c r="AJ7" s="56"/>
      <c r="AK7" s="56"/>
      <c r="AL7" s="56"/>
      <c r="AM7" s="56"/>
      <c r="AN7" s="56"/>
      <c r="AO7" s="56"/>
      <c r="AP7" s="56"/>
    </row>
    <row r="8" spans="1:42" s="42" customFormat="1" ht="17.100000000000001" customHeight="1">
      <c r="A8" s="495"/>
      <c r="B8" s="51" t="s">
        <v>7</v>
      </c>
      <c r="C8" s="57"/>
      <c r="D8" s="82">
        <f>IFERROR(('ANNEX C - Table 3.3'!D9/'ANNEX C - Table 3.3'!D$15)*100,"-")</f>
        <v>5.1894280555702954</v>
      </c>
      <c r="E8" s="84">
        <f>IFERROR(('ANNEX C - Table 3.3'!E9/'ANNEX C - Table 3.3'!E$15)*100,"-")</f>
        <v>0</v>
      </c>
      <c r="F8" s="82">
        <f>IFERROR(('ANNEX C - Table 3.3'!F9/'ANNEX C - Table 3.3'!F$15)*100,"-")</f>
        <v>1.0829346270111748</v>
      </c>
      <c r="G8" s="82">
        <f>IFERROR(('ANNEX C - Table 3.3'!G9/'ANNEX C - Table 3.3'!G$15)*100,"-")</f>
        <v>1.1679181582099925</v>
      </c>
      <c r="H8" s="82">
        <f>IFERROR(('ANNEX C - Table 3.3'!H9/'ANNEX C - Table 3.3'!H$15)*100,"-")</f>
        <v>3.5463664538849131E-2</v>
      </c>
      <c r="I8" s="82">
        <f>IFERROR(('ANNEX C - Table 3.3'!I9/'ANNEX C - Table 3.3'!I$15)*100,"-")</f>
        <v>2.2976643459582825E-3</v>
      </c>
      <c r="J8" s="82">
        <f>IFERROR(('ANNEX C - Table 3.3'!J9/'ANNEX C - Table 3.3'!J$15)*100,"-")</f>
        <v>1.2192236357935364</v>
      </c>
      <c r="K8" s="53"/>
      <c r="L8" s="39"/>
      <c r="M8" s="54"/>
      <c r="N8" s="54"/>
      <c r="O8" s="54"/>
      <c r="P8" s="54"/>
      <c r="Q8" s="54"/>
      <c r="R8" s="55"/>
      <c r="S8" s="55"/>
      <c r="T8" s="55"/>
      <c r="U8" s="55"/>
      <c r="V8" s="55"/>
      <c r="W8" s="55"/>
      <c r="X8" s="55"/>
      <c r="Y8" s="55"/>
      <c r="Z8" s="56"/>
      <c r="AA8" s="56"/>
      <c r="AB8" s="56"/>
      <c r="AC8" s="56"/>
      <c r="AD8" s="56"/>
      <c r="AE8" s="56"/>
      <c r="AF8" s="56"/>
      <c r="AG8" s="56"/>
      <c r="AH8" s="56"/>
      <c r="AI8" s="56"/>
      <c r="AJ8" s="56"/>
      <c r="AK8" s="56"/>
      <c r="AL8" s="56"/>
      <c r="AM8" s="56"/>
      <c r="AN8" s="56"/>
      <c r="AO8" s="56"/>
      <c r="AP8" s="56"/>
    </row>
    <row r="9" spans="1:42" s="42" customFormat="1" ht="17.100000000000001" customHeight="1">
      <c r="A9" s="495"/>
      <c r="B9" s="51" t="s">
        <v>8</v>
      </c>
      <c r="C9" s="57"/>
      <c r="D9" s="82">
        <f>IFERROR(('ANNEX C - Table 3.3'!D10/'ANNEX C - Table 3.3'!D$15)*100,"-")</f>
        <v>32.928708793697744</v>
      </c>
      <c r="E9" s="82">
        <f>IFERROR(('ANNEX C - Table 3.3'!E10/'ANNEX C - Table 3.3'!E$15)*100,"-")</f>
        <v>55.793881423016025</v>
      </c>
      <c r="F9" s="82">
        <f>IFERROR(('ANNEX C - Table 3.3'!F10/'ANNEX C - Table 3.3'!F$15)*100,"-")</f>
        <v>6.2499794351331532</v>
      </c>
      <c r="G9" s="82">
        <f>IFERROR(('ANNEX C - Table 3.3'!G10/'ANNEX C - Table 3.3'!G$15)*100,"-")</f>
        <v>14.262504543856844</v>
      </c>
      <c r="H9" s="82">
        <f>IFERROR(('ANNEX C - Table 3.3'!H10/'ANNEX C - Table 3.3'!H$15)*100,"-")</f>
        <v>39.258995956654502</v>
      </c>
      <c r="I9" s="82">
        <f>IFERROR(('ANNEX C - Table 3.3'!I10/'ANNEX C - Table 3.3'!I$15)*100,"-")</f>
        <v>66.890503359064496</v>
      </c>
      <c r="J9" s="82">
        <f>IFERROR(('ANNEX C - Table 3.3'!J10/'ANNEX C - Table 3.3'!J$15)*100,"-")</f>
        <v>28.801899375062174</v>
      </c>
      <c r="K9" s="53"/>
      <c r="L9" s="39"/>
      <c r="M9" s="54"/>
      <c r="N9" s="54"/>
      <c r="O9" s="54"/>
      <c r="P9" s="54"/>
      <c r="Q9" s="54"/>
      <c r="R9" s="55"/>
      <c r="S9" s="55"/>
      <c r="T9" s="55"/>
      <c r="U9" s="55"/>
      <c r="V9" s="55"/>
      <c r="W9" s="55"/>
      <c r="X9" s="55"/>
      <c r="Y9" s="55"/>
      <c r="Z9" s="56"/>
      <c r="AA9" s="56"/>
      <c r="AB9" s="56"/>
      <c r="AC9" s="56"/>
      <c r="AD9" s="56"/>
      <c r="AE9" s="56"/>
      <c r="AF9" s="56"/>
      <c r="AG9" s="56"/>
      <c r="AH9" s="56"/>
      <c r="AI9" s="56"/>
      <c r="AJ9" s="56"/>
      <c r="AK9" s="56"/>
      <c r="AL9" s="56"/>
      <c r="AM9" s="56"/>
      <c r="AN9" s="56"/>
      <c r="AO9" s="56"/>
      <c r="AP9" s="56"/>
    </row>
    <row r="10" spans="1:42" s="42" customFormat="1" ht="17.100000000000001" customHeight="1">
      <c r="A10" s="495"/>
      <c r="B10" s="51" t="s">
        <v>9</v>
      </c>
      <c r="C10" s="57"/>
      <c r="D10" s="82">
        <f>IFERROR(('ANNEX C - Table 3.3'!D11/'ANNEX C - Table 3.3'!D$15)*100,"-")</f>
        <v>17.389580064809472</v>
      </c>
      <c r="E10" s="82">
        <f>IFERROR(('ANNEX C - Table 3.3'!E11/'ANNEX C - Table 3.3'!E$15)*100,"-")</f>
        <v>0.38743996119519625</v>
      </c>
      <c r="F10" s="82">
        <f>IFERROR(('ANNEX C - Table 3.3'!F11/'ANNEX C - Table 3.3'!F$15)*100,"-")</f>
        <v>8.6873484012564468</v>
      </c>
      <c r="G10" s="82">
        <f>IFERROR(('ANNEX C - Table 3.3'!G11/'ANNEX C - Table 3.3'!G$15)*100,"-")</f>
        <v>17.163719507918206</v>
      </c>
      <c r="H10" s="82">
        <f>IFERROR(('ANNEX C - Table 3.3'!H11/'ANNEX C - Table 3.3'!H$15)*100,"-")</f>
        <v>14.876241871017173</v>
      </c>
      <c r="I10" s="82">
        <f>IFERROR(('ANNEX C - Table 3.3'!I11/'ANNEX C - Table 3.3'!I$15)*100,"-")</f>
        <v>23.119052353774592</v>
      </c>
      <c r="J10" s="82">
        <f>IFERROR(('ANNEX C - Table 3.3'!J11/'ANNEX C - Table 3.3'!J$15)*100,"-")</f>
        <v>13.206559833436174</v>
      </c>
      <c r="K10" s="53"/>
      <c r="L10" s="39"/>
      <c r="M10" s="54"/>
      <c r="N10" s="54"/>
      <c r="O10" s="54"/>
      <c r="P10" s="54"/>
      <c r="Q10" s="54"/>
      <c r="R10" s="55"/>
      <c r="S10" s="55"/>
      <c r="T10" s="55"/>
      <c r="U10" s="55"/>
      <c r="V10" s="55"/>
      <c r="W10" s="55"/>
      <c r="X10" s="55"/>
      <c r="Y10" s="55"/>
      <c r="Z10" s="56"/>
      <c r="AA10" s="56"/>
      <c r="AB10" s="56"/>
      <c r="AC10" s="56"/>
      <c r="AD10" s="56"/>
      <c r="AE10" s="56"/>
      <c r="AF10" s="56"/>
      <c r="AG10" s="56"/>
      <c r="AH10" s="56"/>
      <c r="AI10" s="56"/>
      <c r="AJ10" s="56"/>
      <c r="AK10" s="56"/>
      <c r="AL10" s="56"/>
      <c r="AM10" s="56"/>
      <c r="AN10" s="56"/>
      <c r="AO10" s="56"/>
      <c r="AP10" s="56"/>
    </row>
    <row r="11" spans="1:42" s="42" customFormat="1" ht="17.100000000000001" customHeight="1">
      <c r="A11" s="495"/>
      <c r="B11" s="51" t="s">
        <v>10</v>
      </c>
      <c r="C11" s="57"/>
      <c r="D11" s="104">
        <f>IFERROR(('ANNEX C - Table 3.3'!D12/'ANNEX C - Table 3.3'!D$15)*100,"-")</f>
        <v>0</v>
      </c>
      <c r="E11" s="82">
        <f>IFERROR(('ANNEX C - Table 3.3'!E12/'ANNEX C - Table 3.3'!E$15)*100,"-")</f>
        <v>5.1740076592883433E-2</v>
      </c>
      <c r="F11" s="82">
        <f>IFERROR(('ANNEX C - Table 3.3'!F12/'ANNEX C - Table 3.3'!F$15)*100,"-")</f>
        <v>23.506487380264012</v>
      </c>
      <c r="G11" s="82">
        <f>IFERROR(('ANNEX C - Table 3.3'!G12/'ANNEX C - Table 3.3'!G$15)*100,"-")</f>
        <v>7.0086828087988424</v>
      </c>
      <c r="H11" s="104">
        <f>IFERROR(('ANNEX C - Table 3.3'!H12/'ANNEX C - Table 3.3'!H$15)*100,"-")</f>
        <v>0</v>
      </c>
      <c r="I11" s="104">
        <f>IFERROR(('ANNEX C - Table 3.3'!I12/'ANNEX C - Table 3.3'!I$15)*100,"-")</f>
        <v>0</v>
      </c>
      <c r="J11" s="82">
        <f>IFERROR(('ANNEX C - Table 3.3'!J12/'ANNEX C - Table 3.3'!J$15)*100,"-")</f>
        <v>7.8961803787427831</v>
      </c>
      <c r="K11" s="53"/>
      <c r="L11" s="39"/>
      <c r="M11" s="54"/>
      <c r="N11" s="54"/>
      <c r="O11" s="54"/>
      <c r="P11" s="54"/>
      <c r="Q11" s="54"/>
      <c r="R11" s="55"/>
      <c r="S11" s="55"/>
      <c r="T11" s="55"/>
      <c r="U11" s="55"/>
      <c r="V11" s="55"/>
      <c r="W11" s="55"/>
      <c r="X11" s="55"/>
      <c r="Y11" s="55"/>
      <c r="Z11" s="56"/>
      <c r="AA11" s="56"/>
      <c r="AB11" s="56"/>
      <c r="AC11" s="56"/>
      <c r="AD11" s="56"/>
      <c r="AE11" s="56"/>
      <c r="AF11" s="56"/>
      <c r="AG11" s="56"/>
      <c r="AH11" s="56"/>
      <c r="AI11" s="56"/>
      <c r="AJ11" s="56"/>
      <c r="AK11" s="56"/>
      <c r="AL11" s="56"/>
      <c r="AM11" s="56"/>
      <c r="AN11" s="56"/>
      <c r="AO11" s="56"/>
      <c r="AP11" s="56"/>
    </row>
    <row r="12" spans="1:42" s="42" customFormat="1" ht="17.100000000000001" customHeight="1">
      <c r="A12" s="495"/>
      <c r="B12" s="51" t="s">
        <v>11</v>
      </c>
      <c r="C12" s="57"/>
      <c r="D12" s="104">
        <f>IFERROR(('ANNEX C - Table 3.3'!D13/'ANNEX C - Table 3.3'!D$15)*100,"-")</f>
        <v>0</v>
      </c>
      <c r="E12" s="105">
        <f>IFERROR(('ANNEX C - Table 3.3'!E13/'ANNEX C - Table 3.3'!E$15)*100,"-")</f>
        <v>26.441876791328355</v>
      </c>
      <c r="F12" s="82">
        <f>IFERROR(('ANNEX C - Table 3.3'!F13/'ANNEX C - Table 3.3'!F$15)*100,"-")</f>
        <v>41.527179091216823</v>
      </c>
      <c r="G12" s="82">
        <f>IFERROR(('ANNEX C - Table 3.3'!G13/'ANNEX C - Table 3.3'!G$15)*100,"-")</f>
        <v>50.110505402561422</v>
      </c>
      <c r="H12" s="104">
        <f>IFERROR(('ANNEX C - Table 3.3'!H13/'ANNEX C - Table 3.3'!H$15)*100,"-")</f>
        <v>0</v>
      </c>
      <c r="I12" s="104">
        <f>IFERROR(('ANNEX C - Table 3.3'!I13/'ANNEX C - Table 3.3'!I$15)*100,"-")</f>
        <v>0</v>
      </c>
      <c r="J12" s="82">
        <f>IFERROR(('ANNEX C - Table 3.3'!J13/'ANNEX C - Table 3.3'!J$15)*100,"-")</f>
        <v>20.691446164728003</v>
      </c>
      <c r="K12" s="53"/>
      <c r="L12" s="39"/>
      <c r="M12" s="54"/>
      <c r="N12" s="54"/>
      <c r="O12" s="54"/>
      <c r="P12" s="54"/>
      <c r="Q12" s="54"/>
      <c r="R12" s="55"/>
      <c r="S12" s="55"/>
      <c r="T12" s="55"/>
      <c r="U12" s="55"/>
      <c r="V12" s="55"/>
      <c r="W12" s="55"/>
      <c r="X12" s="55"/>
      <c r="Y12" s="55"/>
      <c r="Z12" s="56"/>
      <c r="AA12" s="56"/>
      <c r="AB12" s="56"/>
      <c r="AC12" s="56"/>
      <c r="AD12" s="56"/>
      <c r="AE12" s="56"/>
      <c r="AF12" s="56"/>
      <c r="AG12" s="56"/>
      <c r="AH12" s="56"/>
      <c r="AI12" s="56"/>
      <c r="AJ12" s="56"/>
      <c r="AK12" s="56"/>
      <c r="AL12" s="56"/>
      <c r="AM12" s="56"/>
      <c r="AN12" s="56"/>
      <c r="AO12" s="56"/>
      <c r="AP12" s="56"/>
    </row>
    <row r="13" spans="1:42" s="42" customFormat="1" ht="17.100000000000001" customHeight="1">
      <c r="A13" s="496"/>
      <c r="B13" s="51" t="s">
        <v>13</v>
      </c>
      <c r="C13" s="57"/>
      <c r="D13" s="82">
        <f>IFERROR(('ANNEX C - Table 3.3'!D14/'ANNEX C - Table 3.3'!D$15)*100,"-")</f>
        <v>26.198012446132228</v>
      </c>
      <c r="E13" s="82">
        <f>IFERROR(('ANNEX C - Table 3.3'!E14/'ANNEX C - Table 3.3'!E$15)*100,"-")</f>
        <v>1.9418566145314187</v>
      </c>
      <c r="F13" s="82">
        <f>IFERROR(('ANNEX C - Table 3.3'!F14/'ANNEX C - Table 3.3'!F$15)*100,"-")</f>
        <v>10.873225697923308</v>
      </c>
      <c r="G13" s="82">
        <f>IFERROR(('ANNEX C - Table 3.3'!G14/'ANNEX C - Table 3.3'!G$15)*100,"-")</f>
        <v>9.3815840806922424</v>
      </c>
      <c r="H13" s="82">
        <f>IFERROR(('ANNEX C - Table 3.3'!H14/'ANNEX C - Table 3.3'!H$15)*100,"-")</f>
        <v>45.038460161700591</v>
      </c>
      <c r="I13" s="104">
        <f>IFERROR(('ANNEX C - Table 3.3'!I14/'ANNEX C - Table 3.3'!I$15)*100,"-")</f>
        <v>0</v>
      </c>
      <c r="J13" s="82">
        <f>IFERROR(('ANNEX C - Table 3.3'!J14/'ANNEX C - Table 3.3'!J$15)*100,"-")</f>
        <v>20.874456025493114</v>
      </c>
      <c r="K13" s="53"/>
      <c r="L13" s="39"/>
      <c r="M13" s="54"/>
      <c r="N13" s="54"/>
      <c r="O13" s="54"/>
      <c r="P13" s="54"/>
      <c r="Q13" s="54"/>
      <c r="R13" s="55"/>
      <c r="S13" s="55"/>
      <c r="T13" s="55"/>
      <c r="U13" s="55"/>
      <c r="V13" s="55"/>
      <c r="W13" s="55"/>
      <c r="X13" s="55"/>
      <c r="Y13" s="55"/>
      <c r="Z13" s="56"/>
      <c r="AA13" s="56"/>
      <c r="AB13" s="56"/>
      <c r="AC13" s="56"/>
      <c r="AD13" s="56"/>
      <c r="AE13" s="56"/>
      <c r="AF13" s="56"/>
      <c r="AG13" s="56"/>
      <c r="AH13" s="56"/>
      <c r="AI13" s="56"/>
      <c r="AJ13" s="56"/>
      <c r="AK13" s="56"/>
      <c r="AL13" s="56"/>
      <c r="AM13" s="56"/>
      <c r="AN13" s="56"/>
      <c r="AO13" s="56"/>
      <c r="AP13" s="56"/>
    </row>
    <row r="14" spans="1:42" s="42" customFormat="1" ht="17.100000000000001" customHeight="1">
      <c r="A14" s="47"/>
      <c r="B14" s="58" t="s">
        <v>16</v>
      </c>
      <c r="C14" s="76"/>
      <c r="D14" s="106">
        <f>SUM(D7:D13)</f>
        <v>100</v>
      </c>
      <c r="E14" s="106">
        <f t="shared" ref="E14:J14" si="0">SUM(E7:E13)</f>
        <v>100</v>
      </c>
      <c r="F14" s="106">
        <f t="shared" si="0"/>
        <v>99.999999999999986</v>
      </c>
      <c r="G14" s="106">
        <f t="shared" si="0"/>
        <v>100</v>
      </c>
      <c r="H14" s="106">
        <f t="shared" si="0"/>
        <v>100</v>
      </c>
      <c r="I14" s="106">
        <f t="shared" si="0"/>
        <v>100.00000000000001</v>
      </c>
      <c r="J14" s="106">
        <f t="shared" si="0"/>
        <v>100</v>
      </c>
      <c r="K14" s="53"/>
      <c r="L14" s="39"/>
      <c r="M14" s="54"/>
      <c r="N14" s="54"/>
      <c r="O14" s="54"/>
      <c r="P14" s="54"/>
      <c r="Q14" s="54"/>
      <c r="R14" s="55"/>
      <c r="S14" s="55"/>
      <c r="T14" s="55"/>
      <c r="U14" s="55"/>
      <c r="V14" s="55"/>
      <c r="W14" s="55"/>
      <c r="X14" s="55"/>
      <c r="Y14" s="55"/>
      <c r="Z14" s="56"/>
      <c r="AA14" s="56"/>
      <c r="AB14" s="56"/>
      <c r="AC14" s="56"/>
      <c r="AD14" s="56"/>
      <c r="AE14" s="56"/>
      <c r="AF14" s="56"/>
      <c r="AG14" s="56"/>
      <c r="AH14" s="56"/>
      <c r="AI14" s="56"/>
      <c r="AJ14" s="56"/>
      <c r="AK14" s="56"/>
      <c r="AL14" s="56"/>
      <c r="AM14" s="56"/>
      <c r="AN14" s="56"/>
      <c r="AO14" s="56"/>
      <c r="AP14" s="56"/>
    </row>
    <row r="15" spans="1:42" s="7" customFormat="1" ht="15" customHeight="1">
      <c r="C15" s="15"/>
      <c r="D15" s="16"/>
      <c r="E15" s="15"/>
      <c r="F15" s="15"/>
      <c r="G15" s="15"/>
      <c r="H15" s="15"/>
      <c r="I15" s="15"/>
      <c r="J15" s="15"/>
    </row>
    <row r="16" spans="1:42" s="60" customFormat="1" ht="18" customHeight="1">
      <c r="A16" s="59"/>
      <c r="B16" s="45"/>
      <c r="C16" s="492" t="s">
        <v>52</v>
      </c>
      <c r="D16" s="492"/>
      <c r="E16" s="492"/>
      <c r="F16" s="492"/>
      <c r="G16" s="492"/>
      <c r="H16" s="492"/>
      <c r="I16" s="492"/>
      <c r="J16" s="493"/>
      <c r="K16" s="46"/>
      <c r="L16" s="59"/>
    </row>
    <row r="17" spans="1:42" s="64" customFormat="1" ht="17.100000000000001" customHeight="1">
      <c r="A17" s="61"/>
      <c r="B17" s="48" t="s">
        <v>4</v>
      </c>
      <c r="C17" s="107"/>
      <c r="D17" s="103" t="s">
        <v>6</v>
      </c>
      <c r="E17" s="103" t="s">
        <v>7</v>
      </c>
      <c r="F17" s="103" t="s">
        <v>8</v>
      </c>
      <c r="G17" s="103" t="s">
        <v>9</v>
      </c>
      <c r="H17" s="103" t="s">
        <v>10</v>
      </c>
      <c r="I17" s="103" t="s">
        <v>11</v>
      </c>
      <c r="J17" s="108" t="s">
        <v>12</v>
      </c>
      <c r="K17" s="62"/>
      <c r="L17" s="63"/>
    </row>
    <row r="18" spans="1:42" s="64" customFormat="1" ht="17.100000000000001" customHeight="1">
      <c r="A18" s="494" t="s">
        <v>51</v>
      </c>
      <c r="B18" s="51" t="s">
        <v>6</v>
      </c>
      <c r="C18" s="65"/>
      <c r="D18" s="82">
        <f>IFERROR(('ANNEX C - Table 3.3'!D20/'ANNEX C - Table 3.3'!D$27)*100,"-")</f>
        <v>18.430407838637219</v>
      </c>
      <c r="E18" s="82">
        <f>IFERROR(('ANNEX C - Table 3.3'!E20/'ANNEX C - Table 3.3'!E$27)*100,"-")</f>
        <v>18.405300140760147</v>
      </c>
      <c r="F18" s="82">
        <f>IFERROR(('ANNEX C - Table 3.3'!F20/'ANNEX C - Table 3.3'!F$27)*100,"-")</f>
        <v>7.7799133772475884</v>
      </c>
      <c r="G18" s="82">
        <f>IFERROR(('ANNEX C - Table 3.3'!G20/'ANNEX C - Table 3.3'!G$27)*100,"-")</f>
        <v>0.84425108990740394</v>
      </c>
      <c r="H18" s="82">
        <f>IFERROR(('ANNEX C - Table 3.3'!H20/'ANNEX C - Table 3.3'!H$27)*100,"-")</f>
        <v>0.75410229714395738</v>
      </c>
      <c r="I18" s="82">
        <f>IFERROR(('ANNEX C - Table 3.3'!I20/'ANNEX C - Table 3.3'!I$27)*100,"-")</f>
        <v>9.8301858860173574</v>
      </c>
      <c r="J18" s="82">
        <f>IFERROR(('ANNEX C - Table 3.3'!J20/'ANNEX C - Table 3.3'!J$27)*100,"-")</f>
        <v>7.4556646506463808</v>
      </c>
      <c r="K18" s="66"/>
      <c r="M18" s="67"/>
      <c r="N18" s="67"/>
      <c r="O18" s="67"/>
      <c r="P18" s="67"/>
      <c r="Q18" s="67"/>
      <c r="R18" s="55"/>
      <c r="S18" s="55"/>
      <c r="T18" s="55"/>
      <c r="U18" s="55"/>
      <c r="V18" s="55"/>
      <c r="W18" s="55"/>
      <c r="X18" s="55"/>
      <c r="Y18" s="55"/>
    </row>
    <row r="19" spans="1:42" s="64" customFormat="1" ht="17.100000000000001" customHeight="1">
      <c r="A19" s="495"/>
      <c r="B19" s="51" t="s">
        <v>7</v>
      </c>
      <c r="C19" s="57"/>
      <c r="D19" s="82">
        <f>IFERROR(('ANNEX C - Table 3.3'!D21/'ANNEX C - Table 3.3'!D$27)*100,"-")</f>
        <v>5.0892908042032188</v>
      </c>
      <c r="E19" s="84"/>
      <c r="F19" s="82">
        <f>IFERROR(('ANNEX C - Table 3.3'!F21/'ANNEX C - Table 3.3'!F$27)*100,"-")</f>
        <v>0.89509842869948486</v>
      </c>
      <c r="G19" s="82">
        <f>IFERROR(('ANNEX C - Table 3.3'!G21/'ANNEX C - Table 3.3'!G$27)*100,"-")</f>
        <v>1.1571090261778978</v>
      </c>
      <c r="H19" s="82">
        <f>IFERROR(('ANNEX C - Table 3.3'!H21/'ANNEX C - Table 3.3'!H$27)*100,"-")</f>
        <v>3.4030230611719066E-2</v>
      </c>
      <c r="I19" s="82">
        <f>IFERROR(('ANNEX C - Table 3.3'!I21/'ANNEX C - Table 3.3'!I$27)*100,"-")</f>
        <v>2.6867397099804586E-3</v>
      </c>
      <c r="J19" s="82">
        <f>IFERROR(('ANNEX C - Table 3.3'!J21/'ANNEX C - Table 3.3'!J$27)*100,"-")</f>
        <v>1.1478775383507627</v>
      </c>
      <c r="K19" s="66"/>
      <c r="L19" s="63"/>
      <c r="M19" s="68"/>
      <c r="N19" s="68"/>
      <c r="O19" s="68"/>
      <c r="P19" s="68"/>
      <c r="Q19" s="68"/>
      <c r="R19" s="55"/>
      <c r="S19" s="55"/>
      <c r="T19" s="55"/>
      <c r="U19" s="55"/>
      <c r="V19" s="55"/>
      <c r="W19" s="55"/>
      <c r="X19" s="55"/>
      <c r="Y19" s="55"/>
    </row>
    <row r="20" spans="1:42" s="64" customFormat="1" ht="17.100000000000001" customHeight="1">
      <c r="A20" s="495"/>
      <c r="B20" s="51" t="s">
        <v>8</v>
      </c>
      <c r="C20" s="57"/>
      <c r="D20" s="82">
        <f>IFERROR(('ANNEX C - Table 3.3'!D22/'ANNEX C - Table 3.3'!D$27)*100,"-")</f>
        <v>33.570776675869361</v>
      </c>
      <c r="E20" s="82">
        <f>IFERROR(('ANNEX C - Table 3.3'!E22/'ANNEX C - Table 3.3'!E$27)*100,"-")</f>
        <v>53.150355789677469</v>
      </c>
      <c r="F20" s="82">
        <f>IFERROR(('ANNEX C - Table 3.3'!F22/'ANNEX C - Table 3.3'!F$27)*100,"-")</f>
        <v>6.0658117571248669</v>
      </c>
      <c r="G20" s="82">
        <f>IFERROR(('ANNEX C - Table 3.3'!G22/'ANNEX C - Table 3.3'!G$27)*100,"-")</f>
        <v>14.148168040905102</v>
      </c>
      <c r="H20" s="82">
        <f>IFERROR(('ANNEX C - Table 3.3'!H22/'ANNEX C - Table 3.3'!H$27)*100,"-")</f>
        <v>39.392047836282032</v>
      </c>
      <c r="I20" s="82">
        <f>IFERROR(('ANNEX C - Table 3.3'!I22/'ANNEX C - Table 3.3'!I$27)*100,"-")</f>
        <v>67.917972437616243</v>
      </c>
      <c r="J20" s="82">
        <f>IFERROR(('ANNEX C - Table 3.3'!J22/'ANNEX C - Table 3.3'!J$27)*100,"-")</f>
        <v>28.829444292327423</v>
      </c>
      <c r="K20" s="66"/>
      <c r="L20" s="63"/>
      <c r="M20" s="68"/>
      <c r="N20" s="68"/>
      <c r="O20" s="68"/>
      <c r="P20" s="68"/>
      <c r="Q20" s="68"/>
      <c r="R20" s="55"/>
      <c r="S20" s="55"/>
      <c r="T20" s="55"/>
      <c r="U20" s="55"/>
      <c r="V20" s="55"/>
      <c r="W20" s="55"/>
      <c r="X20" s="55"/>
      <c r="Y20" s="55"/>
    </row>
    <row r="21" spans="1:42" s="64" customFormat="1" ht="17.100000000000001" customHeight="1">
      <c r="A21" s="495"/>
      <c r="B21" s="51" t="s">
        <v>9</v>
      </c>
      <c r="C21" s="57"/>
      <c r="D21" s="82">
        <f>IFERROR(('ANNEX C - Table 3.3'!D23/'ANNEX C - Table 3.3'!D$27)*100,"-")</f>
        <v>17.800979586330946</v>
      </c>
      <c r="E21" s="82">
        <f>IFERROR(('ANNEX C - Table 3.3'!E23/'ANNEX C - Table 3.3'!E$27)*100,"-")</f>
        <v>0.32178347052648931</v>
      </c>
      <c r="F21" s="82">
        <f>IFERROR(('ANNEX C - Table 3.3'!F23/'ANNEX C - Table 3.3'!F$27)*100,"-")</f>
        <v>8.7794924006893158</v>
      </c>
      <c r="G21" s="82">
        <f>IFERROR(('ANNEX C - Table 3.3'!G23/'ANNEX C - Table 3.3'!G$27)*100,"-")</f>
        <v>17.151902437699434</v>
      </c>
      <c r="H21" s="82">
        <f>IFERROR(('ANNEX C - Table 3.3'!H23/'ANNEX C - Table 3.3'!H$27)*100,"-")</f>
        <v>15.152554145773511</v>
      </c>
      <c r="I21" s="82">
        <f>IFERROR(('ANNEX C - Table 3.3'!I23/'ANNEX C - Table 3.3'!I$27)*100,"-")</f>
        <v>22.249154936656424</v>
      </c>
      <c r="J21" s="82">
        <f>IFERROR(('ANNEX C - Table 3.3'!J23/'ANNEX C - Table 3.3'!J$27)*100,"-")</f>
        <v>13.331108387053151</v>
      </c>
      <c r="K21" s="66"/>
      <c r="L21" s="63"/>
      <c r="M21" s="68"/>
      <c r="N21" s="68"/>
      <c r="O21" s="68"/>
      <c r="P21" s="68"/>
      <c r="Q21" s="68"/>
      <c r="R21" s="55"/>
      <c r="S21" s="55"/>
      <c r="T21" s="55"/>
      <c r="U21" s="55"/>
      <c r="V21" s="55"/>
      <c r="W21" s="55"/>
      <c r="X21" s="55"/>
      <c r="Y21" s="55"/>
    </row>
    <row r="22" spans="1:42" s="64" customFormat="1" ht="17.100000000000001" customHeight="1">
      <c r="A22" s="495"/>
      <c r="B22" s="51" t="s">
        <v>10</v>
      </c>
      <c r="C22" s="57"/>
      <c r="D22" s="104">
        <f>IFERROR(('ANNEX C - Table 3.3'!D24/'ANNEX C - Table 3.3'!D$27)*100,"-")</f>
        <v>0</v>
      </c>
      <c r="E22" s="82">
        <f>IFERROR(('ANNEX C - Table 3.3'!E24/'ANNEX C - Table 3.3'!E$27)*100,"-")</f>
        <v>5.4492158755812724E-2</v>
      </c>
      <c r="F22" s="82">
        <f>IFERROR(('ANNEX C - Table 3.3'!F24/'ANNEX C - Table 3.3'!F$27)*100,"-")</f>
        <v>23.504432668150208</v>
      </c>
      <c r="G22" s="82">
        <f>IFERROR(('ANNEX C - Table 3.3'!G24/'ANNEX C - Table 3.3'!G$27)*100,"-")</f>
        <v>7.4821266667520145</v>
      </c>
      <c r="H22" s="104">
        <f>IFERROR(('ANNEX C - Table 3.3'!H24/'ANNEX C - Table 3.3'!H$27)*100,"-")</f>
        <v>0</v>
      </c>
      <c r="I22" s="104">
        <f>IFERROR(('ANNEX C - Table 3.3'!I24/'ANNEX C - Table 3.3'!I$27)*100,"-")</f>
        <v>0</v>
      </c>
      <c r="J22" s="82">
        <f>IFERROR(('ANNEX C - Table 3.3'!J24/'ANNEX C - Table 3.3'!J$27)*100,"-")</f>
        <v>7.9400391954257268</v>
      </c>
      <c r="K22" s="66"/>
      <c r="L22" s="63"/>
      <c r="M22" s="68"/>
      <c r="N22" s="68"/>
      <c r="O22" s="68"/>
      <c r="P22" s="68"/>
      <c r="Q22" s="68"/>
      <c r="R22" s="55"/>
      <c r="S22" s="55"/>
      <c r="T22" s="55"/>
      <c r="U22" s="55"/>
      <c r="V22" s="55"/>
      <c r="W22" s="55"/>
      <c r="X22" s="55"/>
      <c r="Y22" s="55"/>
    </row>
    <row r="23" spans="1:42" s="64" customFormat="1" ht="17.100000000000001" customHeight="1">
      <c r="A23" s="495"/>
      <c r="B23" s="51" t="s">
        <v>11</v>
      </c>
      <c r="C23" s="57"/>
      <c r="D23" s="104">
        <f>IFERROR(('ANNEX C - Table 3.3'!D25/'ANNEX C - Table 3.3'!D$27)*100,"-")</f>
        <v>0</v>
      </c>
      <c r="E23" s="105">
        <f>IFERROR(('ANNEX C - Table 3.3'!E25/'ANNEX C - Table 3.3'!E$27)*100,"-")</f>
        <v>26.200360360832114</v>
      </c>
      <c r="F23" s="82">
        <f>IFERROR(('ANNEX C - Table 3.3'!F25/'ANNEX C - Table 3.3'!F$27)*100,"-")</f>
        <v>42.317132383384568</v>
      </c>
      <c r="G23" s="82">
        <f>IFERROR(('ANNEX C - Table 3.3'!G25/'ANNEX C - Table 3.3'!G$27)*100,"-")</f>
        <v>50.099472892744842</v>
      </c>
      <c r="H23" s="104">
        <f>IFERROR(('ANNEX C - Table 3.3'!H25/'ANNEX C - Table 3.3'!H$27)*100,"-")</f>
        <v>0</v>
      </c>
      <c r="I23" s="104">
        <f>IFERROR(('ANNEX C - Table 3.3'!I25/'ANNEX C - Table 3.3'!I$27)*100,"-")</f>
        <v>0</v>
      </c>
      <c r="J23" s="82">
        <f>IFERROR(('ANNEX C - Table 3.3'!J25/'ANNEX C - Table 3.3'!J$27)*100,"-")</f>
        <v>20.84985051101685</v>
      </c>
      <c r="K23" s="53"/>
      <c r="L23" s="63"/>
      <c r="M23" s="68"/>
      <c r="N23" s="68"/>
      <c r="O23" s="68"/>
      <c r="P23" s="68"/>
      <c r="Q23" s="68"/>
      <c r="R23" s="55"/>
      <c r="S23" s="55"/>
      <c r="T23" s="55"/>
      <c r="U23" s="55"/>
      <c r="V23" s="55"/>
      <c r="W23" s="55"/>
      <c r="X23" s="55"/>
      <c r="Y23" s="55"/>
    </row>
    <row r="24" spans="1:42" s="64" customFormat="1" ht="17.100000000000001" customHeight="1">
      <c r="A24" s="496"/>
      <c r="B24" s="51" t="s">
        <v>13</v>
      </c>
      <c r="C24" s="57"/>
      <c r="D24" s="82">
        <f>IFERROR(('ANNEX C - Table 3.3'!D26/'ANNEX C - Table 3.3'!D$27)*100,"-")</f>
        <v>25.108545094959261</v>
      </c>
      <c r="E24" s="82">
        <f>IFERROR(('ANNEX C - Table 3.3'!E26/'ANNEX C - Table 3.3'!E$27)*100,"-")</f>
        <v>1.8677080794479419</v>
      </c>
      <c r="F24" s="82">
        <f>IFERROR(('ANNEX C - Table 3.3'!F26/'ANNEX C - Table 3.3'!F$27)*100,"-")</f>
        <v>10.658118984703972</v>
      </c>
      <c r="G24" s="82">
        <f>IFERROR(('ANNEX C - Table 3.3'!G26/'ANNEX C - Table 3.3'!G$27)*100,"-")</f>
        <v>9.1169698458133013</v>
      </c>
      <c r="H24" s="82">
        <f>IFERROR(('ANNEX C - Table 3.3'!H26/'ANNEX C - Table 3.3'!H$27)*100,"-")</f>
        <v>44.667265490188768</v>
      </c>
      <c r="I24" s="104">
        <f>IFERROR(('ANNEX C - Table 3.3'!I26/'ANNEX C - Table 3.3'!I$27)*100,"-")</f>
        <v>0</v>
      </c>
      <c r="J24" s="82">
        <f>IFERROR(('ANNEX C - Table 3.3'!J26/'ANNEX C - Table 3.3'!J$27)*100,"-")</f>
        <v>20.446015425179709</v>
      </c>
      <c r="K24" s="53"/>
      <c r="L24" s="63"/>
      <c r="M24" s="68"/>
      <c r="N24" s="68"/>
      <c r="O24" s="68"/>
      <c r="P24" s="68"/>
      <c r="Q24" s="68"/>
      <c r="R24" s="55"/>
      <c r="S24" s="55"/>
      <c r="T24" s="55"/>
      <c r="U24" s="55"/>
      <c r="V24" s="55"/>
      <c r="W24" s="55"/>
      <c r="X24" s="55"/>
      <c r="Y24" s="55"/>
    </row>
    <row r="25" spans="1:42" s="42" customFormat="1" ht="17.100000000000001" customHeight="1">
      <c r="A25" s="47"/>
      <c r="B25" s="58" t="s">
        <v>16</v>
      </c>
      <c r="C25" s="76"/>
      <c r="D25" s="106">
        <f>SUM(D18:D24)</f>
        <v>100</v>
      </c>
      <c r="E25" s="106">
        <f t="shared" ref="E25:J25" si="1">SUM(E18:E24)</f>
        <v>99.999999999999943</v>
      </c>
      <c r="F25" s="106">
        <f t="shared" si="1"/>
        <v>100</v>
      </c>
      <c r="G25" s="106">
        <f t="shared" si="1"/>
        <v>99.999999999999986</v>
      </c>
      <c r="H25" s="106">
        <f t="shared" si="1"/>
        <v>99.999999999999986</v>
      </c>
      <c r="I25" s="106">
        <f t="shared" si="1"/>
        <v>100</v>
      </c>
      <c r="J25" s="106">
        <f t="shared" si="1"/>
        <v>100</v>
      </c>
      <c r="K25" s="53"/>
      <c r="L25" s="39"/>
      <c r="M25" s="54"/>
      <c r="N25" s="54"/>
      <c r="O25" s="54"/>
      <c r="P25" s="54"/>
      <c r="Q25" s="54"/>
      <c r="R25" s="55"/>
      <c r="S25" s="55"/>
      <c r="T25" s="55"/>
      <c r="U25" s="55"/>
      <c r="V25" s="55"/>
      <c r="W25" s="55"/>
      <c r="X25" s="55"/>
      <c r="Y25" s="55"/>
      <c r="Z25" s="56"/>
      <c r="AA25" s="56"/>
      <c r="AB25" s="56"/>
      <c r="AC25" s="56"/>
      <c r="AD25" s="56"/>
      <c r="AE25" s="56"/>
      <c r="AF25" s="56"/>
      <c r="AG25" s="56"/>
      <c r="AH25" s="56"/>
      <c r="AI25" s="56"/>
      <c r="AJ25" s="56"/>
      <c r="AK25" s="56"/>
      <c r="AL25" s="56"/>
      <c r="AM25" s="56"/>
      <c r="AN25" s="56"/>
      <c r="AO25" s="56"/>
      <c r="AP25" s="56"/>
    </row>
    <row r="26" spans="1:42" s="9" customFormat="1" ht="18" customHeight="1">
      <c r="C26" s="17"/>
      <c r="D26" s="17"/>
      <c r="E26" s="17"/>
      <c r="F26" s="17"/>
      <c r="G26" s="17"/>
      <c r="H26" s="17"/>
      <c r="I26" s="17"/>
      <c r="J26" s="15"/>
    </row>
    <row r="27" spans="1:42" s="60" customFormat="1" ht="18" customHeight="1">
      <c r="A27" s="59"/>
      <c r="B27" s="45"/>
      <c r="C27" s="492" t="s">
        <v>53</v>
      </c>
      <c r="D27" s="492"/>
      <c r="E27" s="492"/>
      <c r="F27" s="492"/>
      <c r="G27" s="492"/>
      <c r="H27" s="492"/>
      <c r="I27" s="492"/>
      <c r="J27" s="493"/>
      <c r="K27" s="46"/>
      <c r="L27" s="59"/>
    </row>
    <row r="28" spans="1:42" s="60" customFormat="1" ht="17.100000000000001" customHeight="1">
      <c r="A28" s="59"/>
      <c r="B28" s="48" t="s">
        <v>4</v>
      </c>
      <c r="C28" s="107"/>
      <c r="D28" s="103" t="s">
        <v>6</v>
      </c>
      <c r="E28" s="103" t="s">
        <v>7</v>
      </c>
      <c r="F28" s="103" t="s">
        <v>8</v>
      </c>
      <c r="G28" s="103" t="s">
        <v>9</v>
      </c>
      <c r="H28" s="103" t="s">
        <v>10</v>
      </c>
      <c r="I28" s="103" t="s">
        <v>11</v>
      </c>
      <c r="J28" s="108" t="s">
        <v>12</v>
      </c>
      <c r="K28" s="62"/>
      <c r="L28" s="59"/>
    </row>
    <row r="29" spans="1:42" s="42" customFormat="1" ht="17.100000000000001" customHeight="1">
      <c r="A29" s="494" t="s">
        <v>51</v>
      </c>
      <c r="B29" s="51" t="s">
        <v>6</v>
      </c>
      <c r="C29" s="52"/>
      <c r="D29" s="82">
        <f>IFERROR('ANNEX C - Table 3.3'!D32/'ANNEX C - Table 3.3'!D$39*100,"-")</f>
        <v>18.591578058619344</v>
      </c>
      <c r="E29" s="82">
        <f>IFERROR('ANNEX C - Table 3.3'!E32/'ANNEX C - Table 3.3'!E$39*100,"-")</f>
        <v>14.77114390761499</v>
      </c>
      <c r="F29" s="82">
        <f>IFERROR('ANNEX C - Table 3.3'!F32/'ANNEX C - Table 3.3'!F$39*100,"-")</f>
        <v>7.3600837948495341</v>
      </c>
      <c r="G29" s="82">
        <f>IFERROR('ANNEX C - Table 3.3'!G32/'ANNEX C - Table 3.3'!G$39*100,"-")</f>
        <v>0.76188469115648738</v>
      </c>
      <c r="H29" s="82">
        <f>IFERROR('ANNEX C - Table 3.3'!H32/'ANNEX C - Table 3.3'!H$39*100,"-")</f>
        <v>0.7989898065054738</v>
      </c>
      <c r="I29" s="82">
        <f>IFERROR('ANNEX C - Table 3.3'!I32/'ANNEX C - Table 3.3'!I$39*100,"-")</f>
        <v>9.9102508584690181</v>
      </c>
      <c r="J29" s="82">
        <f>IFERROR('ANNEX C - Table 3.3'!J32/'ANNEX C - Table 3.3'!J$39*100,"-")</f>
        <v>7.0991431062789569</v>
      </c>
      <c r="K29" s="53"/>
      <c r="L29" s="39"/>
      <c r="M29" s="54"/>
      <c r="N29" s="54"/>
      <c r="O29" s="54"/>
      <c r="P29" s="54"/>
      <c r="Q29" s="54"/>
      <c r="R29" s="55"/>
      <c r="S29" s="55"/>
      <c r="T29" s="55"/>
      <c r="U29" s="55"/>
      <c r="V29" s="55"/>
      <c r="W29" s="55"/>
      <c r="X29" s="55"/>
      <c r="Y29" s="55"/>
    </row>
    <row r="30" spans="1:42" s="42" customFormat="1" ht="17.100000000000001" customHeight="1">
      <c r="A30" s="495"/>
      <c r="B30" s="51" t="s">
        <v>7</v>
      </c>
      <c r="C30" s="57"/>
      <c r="D30" s="82">
        <f>IFERROR('ANNEX C - Table 3.3'!D33/'ANNEX C - Table 3.3'!D$39*100,"-")</f>
        <v>5.0682736325969735</v>
      </c>
      <c r="E30" s="84"/>
      <c r="F30" s="82">
        <f>IFERROR('ANNEX C - Table 3.3'!F33/'ANNEX C - Table 3.3'!F$39*100,"-")</f>
        <v>0.5646007137493414</v>
      </c>
      <c r="G30" s="82">
        <f>IFERROR('ANNEX C - Table 3.3'!G33/'ANNEX C - Table 3.3'!G$39*100,"-")</f>
        <v>1.137213666453599</v>
      </c>
      <c r="H30" s="82">
        <f>IFERROR('ANNEX C - Table 3.3'!H33/'ANNEX C - Table 3.3'!H$39*100,"-")</f>
        <v>3.2916665874684836E-2</v>
      </c>
      <c r="I30" s="82">
        <f>IFERROR('ANNEX C - Table 3.3'!I33/'ANNEX C - Table 3.3'!I$39*100,"-")</f>
        <v>3.1260721485618973E-3</v>
      </c>
      <c r="J30" s="82">
        <f>IFERROR('ANNEX C - Table 3.3'!J33/'ANNEX C - Table 3.3'!J$39*100,"-")</f>
        <v>1.0418207496772782</v>
      </c>
      <c r="K30" s="53"/>
      <c r="L30" s="39"/>
      <c r="M30" s="54"/>
      <c r="N30" s="54"/>
      <c r="O30" s="54"/>
      <c r="P30" s="54"/>
      <c r="Q30" s="54"/>
      <c r="R30" s="55"/>
      <c r="S30" s="55"/>
      <c r="T30" s="55"/>
      <c r="U30" s="55"/>
      <c r="V30" s="55"/>
      <c r="W30" s="55"/>
      <c r="X30" s="55"/>
      <c r="Y30" s="55"/>
    </row>
    <row r="31" spans="1:42" s="42" customFormat="1" ht="17.100000000000001" customHeight="1">
      <c r="A31" s="495"/>
      <c r="B31" s="51" t="s">
        <v>8</v>
      </c>
      <c r="C31" s="69"/>
      <c r="D31" s="82">
        <f>IFERROR('ANNEX C - Table 3.3'!D34/'ANNEX C - Table 3.3'!D$39*100,"-")</f>
        <v>32.817528475317189</v>
      </c>
      <c r="E31" s="82">
        <f>IFERROR('ANNEX C - Table 3.3'!E34/'ANNEX C - Table 3.3'!E$39*100,"-")</f>
        <v>56.847102955295604</v>
      </c>
      <c r="F31" s="82">
        <f>IFERROR('ANNEX C - Table 3.3'!F34/'ANNEX C - Table 3.3'!F$39*100,"-")</f>
        <v>7.2732233929773775</v>
      </c>
      <c r="G31" s="82">
        <f>IFERROR('ANNEX C - Table 3.3'!G34/'ANNEX C - Table 3.3'!G$39*100,"-")</f>
        <v>14.558213228422467</v>
      </c>
      <c r="H31" s="82">
        <f>IFERROR('ANNEX C - Table 3.3'!H34/'ANNEX C - Table 3.3'!H$39*100,"-")</f>
        <v>39.74451434146583</v>
      </c>
      <c r="I31" s="82">
        <f>IFERROR('ANNEX C - Table 3.3'!I34/'ANNEX C - Table 3.3'!I$39*100,"-")</f>
        <v>67.726236981305689</v>
      </c>
      <c r="J31" s="82">
        <f>IFERROR('ANNEX C - Table 3.3'!J34/'ANNEX C - Table 3.3'!J$39*100,"-")</f>
        <v>29.342615802772993</v>
      </c>
      <c r="K31" s="53"/>
      <c r="M31" s="70"/>
      <c r="N31" s="70"/>
      <c r="O31" s="70"/>
      <c r="P31" s="70"/>
      <c r="Q31" s="70"/>
      <c r="R31" s="55"/>
      <c r="S31" s="55"/>
      <c r="T31" s="55"/>
      <c r="U31" s="55"/>
      <c r="V31" s="55"/>
      <c r="W31" s="55"/>
      <c r="X31" s="55"/>
      <c r="Y31" s="55"/>
    </row>
    <row r="32" spans="1:42" s="42" customFormat="1" ht="17.100000000000001" customHeight="1">
      <c r="A32" s="495"/>
      <c r="B32" s="51" t="s">
        <v>9</v>
      </c>
      <c r="C32" s="57"/>
      <c r="D32" s="82">
        <f>IFERROR('ANNEX C - Table 3.3'!D35/'ANNEX C - Table 3.3'!D$39*100,"-")</f>
        <v>18.10119681510729</v>
      </c>
      <c r="E32" s="82">
        <f>IFERROR('ANNEX C - Table 3.3'!E35/'ANNEX C - Table 3.3'!E$39*100,"-")</f>
        <v>0.33556773666260831</v>
      </c>
      <c r="F32" s="82">
        <f>IFERROR('ANNEX C - Table 3.3'!F35/'ANNEX C - Table 3.3'!F$39*100,"-")</f>
        <v>8.4660848410970093</v>
      </c>
      <c r="G32" s="82">
        <f>IFERROR('ANNEX C - Table 3.3'!G35/'ANNEX C - Table 3.3'!G$39*100,"-")</f>
        <v>16.939363002843766</v>
      </c>
      <c r="H32" s="82">
        <f>IFERROR('ANNEX C - Table 3.3'!H35/'ANNEX C - Table 3.3'!H$39*100,"-")</f>
        <v>15.332789661413567</v>
      </c>
      <c r="I32" s="82">
        <f>IFERROR('ANNEX C - Table 3.3'!I35/'ANNEX C - Table 3.3'!I$39*100,"-")</f>
        <v>22.360386088076741</v>
      </c>
      <c r="J32" s="82">
        <f>IFERROR('ANNEX C - Table 3.3'!J35/'ANNEX C - Table 3.3'!J$39*100,"-")</f>
        <v>13.300872528620051</v>
      </c>
      <c r="K32" s="53"/>
      <c r="L32" s="39"/>
      <c r="M32" s="54"/>
      <c r="N32" s="54"/>
      <c r="O32" s="54"/>
      <c r="P32" s="54"/>
      <c r="Q32" s="54"/>
      <c r="R32" s="55"/>
      <c r="S32" s="55"/>
      <c r="T32" s="55"/>
      <c r="U32" s="55"/>
      <c r="V32" s="55"/>
      <c r="W32" s="55"/>
      <c r="X32" s="55"/>
      <c r="Y32" s="55"/>
    </row>
    <row r="33" spans="1:42" s="42" customFormat="1" ht="17.100000000000001" customHeight="1">
      <c r="A33" s="495"/>
      <c r="B33" s="51" t="s">
        <v>10</v>
      </c>
      <c r="C33" s="57"/>
      <c r="D33" s="104">
        <f>IFERROR('ANNEX C - Table 3.3'!D36/'ANNEX C - Table 3.3'!D$39*100,"-")</f>
        <v>0</v>
      </c>
      <c r="E33" s="82">
        <f>IFERROR('ANNEX C - Table 3.3'!E36/'ANNEX C - Table 3.3'!E$39*100,"-")</f>
        <v>5.3962203824514471E-2</v>
      </c>
      <c r="F33" s="82">
        <f>IFERROR('ANNEX C - Table 3.3'!F36/'ANNEX C - Table 3.3'!F$39*100,"-")</f>
        <v>23.322833225295724</v>
      </c>
      <c r="G33" s="82">
        <f>IFERROR('ANNEX C - Table 3.3'!G36/'ANNEX C - Table 3.3'!G$39*100,"-")</f>
        <v>7.4853420919969178</v>
      </c>
      <c r="H33" s="104">
        <f>IFERROR('ANNEX C - Table 3.3'!H36/'ANNEX C - Table 3.3'!H$39*100,"-")</f>
        <v>0</v>
      </c>
      <c r="I33" s="104">
        <f>IFERROR('ANNEX C - Table 3.3'!I36/'ANNEX C - Table 3.3'!I$39*100,"-")</f>
        <v>0</v>
      </c>
      <c r="J33" s="82">
        <f>IFERROR('ANNEX C - Table 3.3'!J36/'ANNEX C - Table 3.3'!J$39*100,"-")</f>
        <v>8.0107937311111925</v>
      </c>
      <c r="K33" s="53"/>
      <c r="L33" s="39"/>
      <c r="M33" s="54"/>
      <c r="N33" s="54"/>
      <c r="O33" s="54"/>
      <c r="P33" s="54"/>
      <c r="Q33" s="54"/>
      <c r="R33" s="55"/>
      <c r="S33" s="55"/>
      <c r="T33" s="55"/>
      <c r="U33" s="55"/>
      <c r="V33" s="55"/>
      <c r="W33" s="55"/>
      <c r="X33" s="55"/>
      <c r="Y33" s="55"/>
    </row>
    <row r="34" spans="1:42" s="42" customFormat="1" ht="17.100000000000001" customHeight="1">
      <c r="A34" s="495"/>
      <c r="B34" s="51" t="s">
        <v>11</v>
      </c>
      <c r="C34" s="57"/>
      <c r="D34" s="104">
        <f>IFERROR('ANNEX C - Table 3.3'!D37/'ANNEX C - Table 3.3'!D$39*100,"-")</f>
        <v>0</v>
      </c>
      <c r="E34" s="105">
        <f>IFERROR('ANNEX C - Table 3.3'!E37/'ANNEX C - Table 3.3'!E$39*100,"-")</f>
        <v>26.119800697600333</v>
      </c>
      <c r="F34" s="82">
        <f>IFERROR('ANNEX C - Table 3.3'!F37/'ANNEX C - Table 3.3'!F$39*100,"-")</f>
        <v>41.967707048895448</v>
      </c>
      <c r="G34" s="82">
        <f>IFERROR('ANNEX C - Table 3.3'!G37/'ANNEX C - Table 3.3'!G$39*100,"-")</f>
        <v>50.316800695143172</v>
      </c>
      <c r="H34" s="104">
        <f>IFERROR('ANNEX C - Table 3.3'!H37/'ANNEX C - Table 3.3'!H$39*100,"-")</f>
        <v>0</v>
      </c>
      <c r="I34" s="104">
        <f>IFERROR('ANNEX C - Table 3.3'!I37/'ANNEX C - Table 3.3'!I$39*100,"-")</f>
        <v>0</v>
      </c>
      <c r="J34" s="82">
        <f>IFERROR('ANNEX C - Table 3.3'!J37/'ANNEX C - Table 3.3'!J$39*100,"-")</f>
        <v>20.940815252801965</v>
      </c>
      <c r="K34" s="53"/>
      <c r="L34" s="39"/>
      <c r="M34" s="54"/>
      <c r="N34" s="54"/>
      <c r="O34" s="54"/>
      <c r="P34" s="54"/>
      <c r="Q34" s="54"/>
      <c r="R34" s="55"/>
      <c r="S34" s="55"/>
      <c r="T34" s="55"/>
      <c r="U34" s="55"/>
      <c r="V34" s="55"/>
      <c r="W34" s="55"/>
      <c r="X34" s="55"/>
      <c r="Y34" s="55"/>
    </row>
    <row r="35" spans="1:42" s="42" customFormat="1" ht="17.100000000000001" customHeight="1">
      <c r="A35" s="496"/>
      <c r="B35" s="51" t="s">
        <v>13</v>
      </c>
      <c r="C35" s="57"/>
      <c r="D35" s="82">
        <f>IFERROR('ANNEX C - Table 3.3'!D38/'ANNEX C - Table 3.3'!D$39*100,"-")</f>
        <v>25.421423018359203</v>
      </c>
      <c r="E35" s="82">
        <f>IFERROR('ANNEX C - Table 3.3'!E38/'ANNEX C - Table 3.3'!E$39*100,"-")</f>
        <v>1.8724224990019485</v>
      </c>
      <c r="F35" s="82">
        <f>IFERROR('ANNEX C - Table 3.3'!F38/'ANNEX C - Table 3.3'!F$39*100,"-")</f>
        <v>11.045466983135576</v>
      </c>
      <c r="G35" s="82">
        <f>IFERROR('ANNEX C - Table 3.3'!G38/'ANNEX C - Table 3.3'!G$39*100,"-")</f>
        <v>8.8011826239835944</v>
      </c>
      <c r="H35" s="82">
        <f>IFERROR('ANNEX C - Table 3.3'!H38/'ANNEX C - Table 3.3'!H$39*100,"-")</f>
        <v>44.090789524740451</v>
      </c>
      <c r="I35" s="104">
        <f>IFERROR('ANNEX C - Table 3.3'!I38/'ANNEX C - Table 3.3'!I$39*100,"-")</f>
        <v>0</v>
      </c>
      <c r="J35" s="82">
        <f>IFERROR('ANNEX C - Table 3.3'!J38/'ANNEX C - Table 3.3'!J$39*100,"-")</f>
        <v>20.263938828737576</v>
      </c>
      <c r="K35" s="53"/>
      <c r="L35" s="39"/>
      <c r="M35" s="54"/>
      <c r="N35" s="54"/>
      <c r="O35" s="54"/>
      <c r="P35" s="54"/>
      <c r="Q35" s="54"/>
      <c r="R35" s="55"/>
      <c r="S35" s="55"/>
      <c r="T35" s="55"/>
      <c r="U35" s="55"/>
      <c r="V35" s="55"/>
      <c r="W35" s="55"/>
      <c r="X35" s="55"/>
      <c r="Y35" s="55"/>
    </row>
    <row r="36" spans="1:42" s="42" customFormat="1" ht="17.100000000000001" customHeight="1">
      <c r="A36" s="47"/>
      <c r="B36" s="58" t="s">
        <v>16</v>
      </c>
      <c r="C36" s="76"/>
      <c r="D36" s="106">
        <f>SUM(D29:D35)</f>
        <v>100</v>
      </c>
      <c r="E36" s="106">
        <f t="shared" ref="E36:J36" si="2">SUM(E29:E35)</f>
        <v>100</v>
      </c>
      <c r="F36" s="106">
        <f t="shared" si="2"/>
        <v>100.00000000000003</v>
      </c>
      <c r="G36" s="106">
        <f t="shared" si="2"/>
        <v>100.00000000000001</v>
      </c>
      <c r="H36" s="106">
        <f t="shared" si="2"/>
        <v>100</v>
      </c>
      <c r="I36" s="106">
        <f t="shared" si="2"/>
        <v>100.00000000000001</v>
      </c>
      <c r="J36" s="106">
        <f t="shared" si="2"/>
        <v>100.00000000000001</v>
      </c>
      <c r="K36" s="53"/>
      <c r="L36" s="39"/>
      <c r="M36" s="54"/>
      <c r="N36" s="54"/>
      <c r="O36" s="54"/>
      <c r="P36" s="54"/>
      <c r="Q36" s="54"/>
      <c r="R36" s="55"/>
      <c r="S36" s="55"/>
      <c r="T36" s="55"/>
      <c r="U36" s="55"/>
      <c r="V36" s="55"/>
      <c r="W36" s="55"/>
      <c r="X36" s="55"/>
      <c r="Y36" s="55"/>
      <c r="Z36" s="56"/>
      <c r="AA36" s="56"/>
      <c r="AB36" s="56"/>
      <c r="AC36" s="56"/>
      <c r="AD36" s="56"/>
      <c r="AE36" s="56"/>
      <c r="AF36" s="56"/>
      <c r="AG36" s="56"/>
      <c r="AH36" s="56"/>
      <c r="AI36" s="56"/>
      <c r="AJ36" s="56"/>
      <c r="AK36" s="56"/>
      <c r="AL36" s="56"/>
      <c r="AM36" s="56"/>
      <c r="AN36" s="56"/>
      <c r="AO36" s="56"/>
      <c r="AP36" s="56"/>
    </row>
    <row r="37" spans="1:42" s="7" customFormat="1">
      <c r="B37" s="31"/>
      <c r="C37" s="32"/>
      <c r="D37" s="32"/>
      <c r="E37" s="32"/>
      <c r="F37" s="32"/>
      <c r="G37" s="32"/>
      <c r="H37" s="32"/>
      <c r="I37" s="32"/>
      <c r="J37" s="32"/>
    </row>
    <row r="38" spans="1:42" s="60" customFormat="1" ht="18" customHeight="1">
      <c r="A38" s="59"/>
      <c r="B38" s="45"/>
      <c r="C38" s="492" t="s">
        <v>54</v>
      </c>
      <c r="D38" s="492"/>
      <c r="E38" s="492"/>
      <c r="F38" s="492"/>
      <c r="G38" s="492"/>
      <c r="H38" s="492"/>
      <c r="I38" s="492"/>
      <c r="J38" s="493"/>
      <c r="K38" s="46"/>
      <c r="L38" s="59"/>
    </row>
    <row r="39" spans="1:42" s="60" customFormat="1" ht="17.100000000000001" customHeight="1">
      <c r="A39" s="59"/>
      <c r="B39" s="48" t="s">
        <v>4</v>
      </c>
      <c r="C39" s="107"/>
      <c r="D39" s="103" t="s">
        <v>6</v>
      </c>
      <c r="E39" s="103" t="s">
        <v>7</v>
      </c>
      <c r="F39" s="103" t="s">
        <v>8</v>
      </c>
      <c r="G39" s="103" t="s">
        <v>9</v>
      </c>
      <c r="H39" s="103" t="s">
        <v>10</v>
      </c>
      <c r="I39" s="103" t="s">
        <v>11</v>
      </c>
      <c r="J39" s="108" t="s">
        <v>12</v>
      </c>
      <c r="K39" s="62"/>
      <c r="L39" s="59"/>
    </row>
    <row r="40" spans="1:42" s="42" customFormat="1" ht="17.100000000000001" customHeight="1">
      <c r="A40" s="494" t="s">
        <v>51</v>
      </c>
      <c r="B40" s="51" t="s">
        <v>6</v>
      </c>
      <c r="C40" s="52"/>
      <c r="D40" s="82">
        <f>IFERROR('ANNEX C - Table 3.3'!D44/'ANNEX C - Table 3.3'!D$51*100,"-")</f>
        <v>18.91023042003631</v>
      </c>
      <c r="E40" s="82">
        <f>IFERROR('ANNEX C - Table 3.3'!E44/'ANNEX C - Table 3.3'!E$51*100,"-")</f>
        <v>6.2014508395545089</v>
      </c>
      <c r="F40" s="82">
        <f>IFERROR('ANNEX C - Table 3.3'!F44/'ANNEX C - Table 3.3'!F$51*100,"-")</f>
        <v>6.5806926736355518</v>
      </c>
      <c r="G40" s="82">
        <f>IFERROR('ANNEX C - Table 3.3'!G44/'ANNEX C - Table 3.3'!G$51*100,"-")</f>
        <v>0.74237173327751382</v>
      </c>
      <c r="H40" s="82">
        <f>IFERROR('ANNEX C - Table 3.3'!H44/'ANNEX C - Table 3.3'!H$51*100,"-")</f>
        <v>0.82573991343322384</v>
      </c>
      <c r="I40" s="82">
        <f>IFERROR('ANNEX C - Table 3.3'!I44/'ANNEX C - Table 3.3'!I$51*100,"-")</f>
        <v>10.417979139687375</v>
      </c>
      <c r="J40" s="82">
        <f>IFERROR('ANNEX C - Table 3.3'!J44/'ANNEX C - Table 3.3'!J$51*100,"-")</f>
        <v>6.2427359892537195</v>
      </c>
      <c r="K40" s="53"/>
      <c r="L40" s="39"/>
      <c r="M40" s="54"/>
      <c r="N40" s="54"/>
      <c r="O40" s="54"/>
      <c r="P40" s="54"/>
      <c r="Q40" s="54"/>
      <c r="R40" s="55"/>
      <c r="S40" s="55"/>
      <c r="T40" s="55"/>
      <c r="U40" s="55"/>
      <c r="V40" s="55"/>
      <c r="W40" s="55"/>
      <c r="X40" s="55"/>
      <c r="Y40" s="55"/>
    </row>
    <row r="41" spans="1:42" s="42" customFormat="1" ht="17.100000000000001" customHeight="1">
      <c r="A41" s="495"/>
      <c r="B41" s="51" t="s">
        <v>7</v>
      </c>
      <c r="C41" s="57"/>
      <c r="D41" s="82">
        <f>IFERROR('ANNEX C - Table 3.3'!D45/'ANNEX C - Table 3.3'!D$51*100,"-")</f>
        <v>5.1029772807616345</v>
      </c>
      <c r="E41" s="84"/>
      <c r="F41" s="82">
        <f>IFERROR('ANNEX C - Table 3.3'!F45/'ANNEX C - Table 3.3'!F$51*100,"-")</f>
        <v>0.2827121127093874</v>
      </c>
      <c r="G41" s="82">
        <f>IFERROR('ANNEX C - Table 3.3'!G45/'ANNEX C - Table 3.3'!G$51*100,"-")</f>
        <v>1.1113328923772841</v>
      </c>
      <c r="H41" s="82">
        <f>IFERROR('ANNEX C - Table 3.3'!H45/'ANNEX C - Table 3.3'!H$51*100,"-")</f>
        <v>2.7614362939405175E-2</v>
      </c>
      <c r="I41" s="82">
        <f>IFERROR('ANNEX C - Table 3.3'!I45/'ANNEX C - Table 3.3'!I$51*100,"-")</f>
        <v>1.8362386871253349E-3</v>
      </c>
      <c r="J41" s="82">
        <f>IFERROR('ANNEX C - Table 3.3'!J45/'ANNEX C - Table 3.3'!J$51*100,"-")</f>
        <v>0.93853505461469688</v>
      </c>
      <c r="K41" s="53"/>
      <c r="L41" s="39"/>
      <c r="M41" s="54"/>
      <c r="N41" s="54"/>
      <c r="O41" s="54"/>
      <c r="P41" s="54"/>
      <c r="Q41" s="54"/>
      <c r="R41" s="55"/>
      <c r="S41" s="55"/>
      <c r="T41" s="55"/>
      <c r="U41" s="55"/>
      <c r="V41" s="55"/>
      <c r="W41" s="55"/>
      <c r="X41" s="55"/>
      <c r="Y41" s="55"/>
    </row>
    <row r="42" spans="1:42" s="42" customFormat="1" ht="17.100000000000001" customHeight="1">
      <c r="A42" s="495"/>
      <c r="B42" s="51" t="s">
        <v>8</v>
      </c>
      <c r="C42" s="57"/>
      <c r="D42" s="82">
        <f>IFERROR('ANNEX C - Table 3.3'!D46/'ANNEX C - Table 3.3'!D$51*100,"-")</f>
        <v>32.373002858253216</v>
      </c>
      <c r="E42" s="82">
        <f>IFERROR('ANNEX C - Table 3.3'!E46/'ANNEX C - Table 3.3'!E$51*100,"-")</f>
        <v>61.101380076551074</v>
      </c>
      <c r="F42" s="82">
        <f>IFERROR('ANNEX C - Table 3.3'!F46/'ANNEX C - Table 3.3'!F$51*100,"-")</f>
        <v>7.0728303362031921</v>
      </c>
      <c r="G42" s="82">
        <f>IFERROR('ANNEX C - Table 3.3'!G46/'ANNEX C - Table 3.3'!G$51*100,"-")</f>
        <v>14.727679607657304</v>
      </c>
      <c r="H42" s="82">
        <f>IFERROR('ANNEX C - Table 3.3'!H46/'ANNEX C - Table 3.3'!H$51*100,"-")</f>
        <v>39.968331772080759</v>
      </c>
      <c r="I42" s="82">
        <f>IFERROR('ANNEX C - Table 3.3'!I46/'ANNEX C - Table 3.3'!I$51*100,"-")</f>
        <v>67.546016514266668</v>
      </c>
      <c r="J42" s="82">
        <f>IFERROR('ANNEX C - Table 3.3'!J46/'ANNEX C - Table 3.3'!J$51*100,"-")</f>
        <v>29.631734236560675</v>
      </c>
      <c r="K42" s="53"/>
      <c r="L42" s="39"/>
      <c r="M42" s="54"/>
      <c r="N42" s="54"/>
      <c r="O42" s="54"/>
      <c r="P42" s="54"/>
      <c r="Q42" s="54"/>
      <c r="R42" s="55"/>
      <c r="S42" s="55"/>
      <c r="T42" s="55"/>
      <c r="U42" s="55"/>
      <c r="V42" s="55"/>
      <c r="W42" s="55"/>
      <c r="X42" s="55"/>
      <c r="Y42" s="55"/>
    </row>
    <row r="43" spans="1:42" s="42" customFormat="1" ht="17.100000000000001" customHeight="1">
      <c r="A43" s="495"/>
      <c r="B43" s="51" t="s">
        <v>9</v>
      </c>
      <c r="C43" s="57"/>
      <c r="D43" s="82">
        <f>IFERROR('ANNEX C - Table 3.3'!D47/'ANNEX C - Table 3.3'!D$51*100,"-")</f>
        <v>18.418135672556623</v>
      </c>
      <c r="E43" s="82">
        <f>IFERROR('ANNEX C - Table 3.3'!E47/'ANNEX C - Table 3.3'!E$51*100,"-")</f>
        <v>0.30425652565400946</v>
      </c>
      <c r="F43" s="82">
        <f>IFERROR('ANNEX C - Table 3.3'!F47/'ANNEX C - Table 3.3'!F$51*100,"-")</f>
        <v>8.3637639070079963</v>
      </c>
      <c r="G43" s="82">
        <f>IFERROR('ANNEX C - Table 3.3'!G47/'ANNEX C - Table 3.3'!G$51*100,"-")</f>
        <v>16.431249771199059</v>
      </c>
      <c r="H43" s="82">
        <f>IFERROR('ANNEX C - Table 3.3'!H47/'ANNEX C - Table 3.3'!H$51*100,"-")</f>
        <v>15.149441368560243</v>
      </c>
      <c r="I43" s="82">
        <f>IFERROR('ANNEX C - Table 3.3'!I47/'ANNEX C - Table 3.3'!I$51*100,"-")</f>
        <v>22.034168107358834</v>
      </c>
      <c r="J43" s="82">
        <f>IFERROR('ANNEX C - Table 3.3'!J47/'ANNEX C - Table 3.3'!J$51*100,"-")</f>
        <v>13.190371626906517</v>
      </c>
      <c r="K43" s="53"/>
      <c r="L43" s="39"/>
      <c r="M43" s="54"/>
      <c r="N43" s="54"/>
      <c r="O43" s="54"/>
      <c r="P43" s="54"/>
      <c r="Q43" s="54"/>
      <c r="R43" s="55"/>
      <c r="S43" s="55"/>
      <c r="T43" s="55"/>
      <c r="U43" s="55"/>
      <c r="V43" s="55"/>
      <c r="W43" s="55"/>
      <c r="X43" s="55"/>
      <c r="Y43" s="55"/>
    </row>
    <row r="44" spans="1:42" s="42" customFormat="1" ht="17.100000000000001" customHeight="1">
      <c r="A44" s="495"/>
      <c r="B44" s="51" t="s">
        <v>10</v>
      </c>
      <c r="C44" s="69"/>
      <c r="D44" s="104">
        <f>IFERROR('ANNEX C - Table 3.3'!D48/'ANNEX C - Table 3.3'!D$51*100,"-")</f>
        <v>0</v>
      </c>
      <c r="E44" s="82">
        <f>IFERROR('ANNEX C - Table 3.3'!E48/'ANNEX C - Table 3.3'!E$51*100,"-")</f>
        <v>4.6827058579762611E-2</v>
      </c>
      <c r="F44" s="82">
        <f>IFERROR('ANNEX C - Table 3.3'!F48/'ANNEX C - Table 3.3'!F$51*100,"-")</f>
        <v>24.345944550896515</v>
      </c>
      <c r="G44" s="82">
        <f>IFERROR('ANNEX C - Table 3.3'!G48/'ANNEX C - Table 3.3'!G$51*100,"-")</f>
        <v>7.248361808887041</v>
      </c>
      <c r="H44" s="109">
        <f>IFERROR('ANNEX C - Table 3.3'!H48/'ANNEX C - Table 3.3'!H$51*100,"-")</f>
        <v>0.38685400890586125</v>
      </c>
      <c r="I44" s="104">
        <f>IFERROR('ANNEX C - Table 3.3'!I48/'ANNEX C - Table 3.3'!I$51*100,"-")</f>
        <v>0</v>
      </c>
      <c r="J44" s="82">
        <f>IFERROR('ANNEX C - Table 3.3'!J48/'ANNEX C - Table 3.3'!J$51*100,"-")</f>
        <v>8.3822679906368975</v>
      </c>
      <c r="K44" s="53"/>
      <c r="M44" s="70"/>
      <c r="N44" s="70"/>
      <c r="O44" s="70"/>
      <c r="P44" s="70"/>
      <c r="Q44" s="70"/>
      <c r="R44" s="55"/>
      <c r="S44" s="55"/>
      <c r="T44" s="55"/>
      <c r="U44" s="55"/>
      <c r="V44" s="55"/>
      <c r="W44" s="55"/>
      <c r="X44" s="55"/>
      <c r="Y44" s="55"/>
    </row>
    <row r="45" spans="1:42" s="42" customFormat="1" ht="17.100000000000001" customHeight="1">
      <c r="A45" s="495"/>
      <c r="B45" s="51" t="s">
        <v>11</v>
      </c>
      <c r="C45" s="57"/>
      <c r="D45" s="104">
        <f>IFERROR('ANNEX C - Table 3.3'!D49/'ANNEX C - Table 3.3'!D$51*100,"-")</f>
        <v>0</v>
      </c>
      <c r="E45" s="105">
        <f>IFERROR('ANNEX C - Table 3.3'!E49/'ANNEX C - Table 3.3'!E$51*100,"-")</f>
        <v>30.530578084168624</v>
      </c>
      <c r="F45" s="82">
        <f>IFERROR('ANNEX C - Table 3.3'!F49/'ANNEX C - Table 3.3'!F$51*100,"-")</f>
        <v>42.709828697514332</v>
      </c>
      <c r="G45" s="82">
        <f>IFERROR('ANNEX C - Table 3.3'!G49/'ANNEX C - Table 3.3'!G$51*100,"-")</f>
        <v>50.411031311108665</v>
      </c>
      <c r="H45" s="109">
        <f>IFERROR('ANNEX C - Table 3.3'!H49/'ANNEX C - Table 3.3'!H$51*100,"-")</f>
        <v>1.0557020579722565</v>
      </c>
      <c r="I45" s="104">
        <f>IFERROR('ANNEX C - Table 3.3'!I49/'ANNEX C - Table 3.3'!I$51*100,"-")</f>
        <v>0</v>
      </c>
      <c r="J45" s="82">
        <f>IFERROR('ANNEX C - Table 3.3'!J49/'ANNEX C - Table 3.3'!J$51*100,"-")</f>
        <v>21.808565217236907</v>
      </c>
      <c r="K45" s="53"/>
      <c r="L45" s="39"/>
      <c r="M45" s="54"/>
      <c r="N45" s="54"/>
      <c r="O45" s="54"/>
      <c r="P45" s="54"/>
      <c r="Q45" s="54"/>
      <c r="R45" s="55"/>
      <c r="S45" s="55"/>
      <c r="T45" s="55"/>
      <c r="U45" s="55"/>
      <c r="V45" s="55"/>
      <c r="W45" s="55"/>
      <c r="X45" s="55"/>
      <c r="Y45" s="55"/>
    </row>
    <row r="46" spans="1:42" s="42" customFormat="1" ht="17.100000000000001" customHeight="1">
      <c r="A46" s="496"/>
      <c r="B46" s="51" t="s">
        <v>13</v>
      </c>
      <c r="C46" s="57"/>
      <c r="D46" s="82">
        <f>IFERROR('ANNEX C - Table 3.3'!D50/'ANNEX C - Table 3.3'!D$51*100,"-")</f>
        <v>25.195653768392223</v>
      </c>
      <c r="E46" s="82">
        <f>IFERROR('ANNEX C - Table 3.3'!E50/'ANNEX C - Table 3.3'!E$51*100,"-")</f>
        <v>1.8155074154920192</v>
      </c>
      <c r="F46" s="82">
        <f>IFERROR('ANNEX C - Table 3.3'!F50/'ANNEX C - Table 3.3'!F$51*100,"-")</f>
        <v>10.644227722033012</v>
      </c>
      <c r="G46" s="82">
        <f>IFERROR('ANNEX C - Table 3.3'!G50/'ANNEX C - Table 3.3'!G$51*100,"-")</f>
        <v>9.3279728754931313</v>
      </c>
      <c r="H46" s="82">
        <f>IFERROR('ANNEX C - Table 3.3'!H50/'ANNEX C - Table 3.3'!H$51*100,"-")</f>
        <v>42.586316516108262</v>
      </c>
      <c r="I46" s="104">
        <f>IFERROR('ANNEX C - Table 3.3'!I50/'ANNEX C - Table 3.3'!I$51*100,"-")</f>
        <v>0</v>
      </c>
      <c r="J46" s="82">
        <f>IFERROR('ANNEX C - Table 3.3'!J50/'ANNEX C - Table 3.3'!J$51*100,"-")</f>
        <v>19.805789884790595</v>
      </c>
      <c r="K46" s="53"/>
      <c r="L46" s="39"/>
      <c r="M46" s="54"/>
      <c r="N46" s="54"/>
      <c r="O46" s="54"/>
      <c r="P46" s="54"/>
      <c r="Q46" s="54"/>
      <c r="R46" s="55"/>
      <c r="S46" s="55"/>
      <c r="T46" s="55"/>
      <c r="U46" s="55"/>
      <c r="V46" s="55"/>
      <c r="W46" s="55"/>
      <c r="X46" s="55"/>
      <c r="Y46" s="55"/>
    </row>
    <row r="47" spans="1:42" s="42" customFormat="1" ht="17.100000000000001" customHeight="1">
      <c r="A47" s="47"/>
      <c r="B47" s="58" t="s">
        <v>16</v>
      </c>
      <c r="C47" s="76"/>
      <c r="D47" s="106">
        <f>SUM(D40:D46)</f>
        <v>100</v>
      </c>
      <c r="E47" s="106">
        <f t="shared" ref="E47:J47" si="3">SUM(E40:E46)</f>
        <v>100</v>
      </c>
      <c r="F47" s="106">
        <f t="shared" si="3"/>
        <v>99.999999999999972</v>
      </c>
      <c r="G47" s="106">
        <f t="shared" si="3"/>
        <v>99.999999999999986</v>
      </c>
      <c r="H47" s="106">
        <f t="shared" si="3"/>
        <v>100.00000000000001</v>
      </c>
      <c r="I47" s="106">
        <f t="shared" si="3"/>
        <v>100.00000000000001</v>
      </c>
      <c r="J47" s="106">
        <f t="shared" si="3"/>
        <v>100.00000000000001</v>
      </c>
      <c r="K47" s="53"/>
      <c r="L47" s="39"/>
      <c r="M47" s="54"/>
      <c r="N47" s="54"/>
      <c r="O47" s="54"/>
      <c r="P47" s="54"/>
      <c r="Q47" s="54"/>
      <c r="R47" s="55"/>
      <c r="S47" s="55"/>
      <c r="T47" s="55"/>
      <c r="U47" s="55"/>
      <c r="V47" s="55"/>
      <c r="W47" s="55"/>
      <c r="X47" s="55"/>
      <c r="Y47" s="55"/>
    </row>
    <row r="48" spans="1:42" s="7" customFormat="1">
      <c r="C48" s="15"/>
      <c r="D48" s="15"/>
      <c r="E48" s="15"/>
      <c r="F48" s="15"/>
      <c r="G48" s="15"/>
      <c r="H48" s="15"/>
      <c r="I48" s="15"/>
      <c r="J48" s="15"/>
    </row>
    <row r="49" spans="1:26" s="60" customFormat="1" ht="18" customHeight="1">
      <c r="A49" s="59"/>
      <c r="B49" s="45"/>
      <c r="C49" s="492" t="s">
        <v>65</v>
      </c>
      <c r="D49" s="492"/>
      <c r="E49" s="492"/>
      <c r="F49" s="492"/>
      <c r="G49" s="492"/>
      <c r="H49" s="492"/>
      <c r="I49" s="492"/>
      <c r="J49" s="493"/>
      <c r="K49" s="46"/>
      <c r="L49" s="59"/>
    </row>
    <row r="50" spans="1:26" s="60" customFormat="1" ht="17.100000000000001" customHeight="1">
      <c r="A50" s="59"/>
      <c r="B50" s="48" t="s">
        <v>4</v>
      </c>
      <c r="C50" s="107"/>
      <c r="D50" s="103" t="s">
        <v>6</v>
      </c>
      <c r="E50" s="103" t="s">
        <v>7</v>
      </c>
      <c r="F50" s="103" t="s">
        <v>8</v>
      </c>
      <c r="G50" s="103" t="s">
        <v>9</v>
      </c>
      <c r="H50" s="103" t="s">
        <v>10</v>
      </c>
      <c r="I50" s="103" t="s">
        <v>11</v>
      </c>
      <c r="J50" s="108" t="s">
        <v>12</v>
      </c>
      <c r="K50" s="62"/>
      <c r="L50" s="59"/>
      <c r="M50" s="71"/>
      <c r="N50" s="71"/>
      <c r="O50" s="71"/>
      <c r="P50" s="71"/>
      <c r="Q50" s="71"/>
      <c r="R50" s="71"/>
    </row>
    <row r="51" spans="1:26" s="42" customFormat="1" ht="17.100000000000001" customHeight="1">
      <c r="A51" s="494" t="s">
        <v>51</v>
      </c>
      <c r="B51" s="51" t="s">
        <v>6</v>
      </c>
      <c r="C51" s="52"/>
      <c r="D51" s="82">
        <f>IFERROR('ANNEX C - Table 3.3'!D56/'ANNEX C - Table 3.3'!D$63*100,"-")</f>
        <v>17.842442902633799</v>
      </c>
      <c r="E51" s="82">
        <f>IFERROR('ANNEX C - Table 3.3'!E56/'ANNEX C - Table 3.3'!E$63*100,"-")</f>
        <v>17.369939644651804</v>
      </c>
      <c r="F51" s="82">
        <f>IFERROR('ANNEX C - Table 3.3'!F56/'ANNEX C - Table 3.3'!F$63*100,"-")</f>
        <v>7.799657928836047</v>
      </c>
      <c r="G51" s="82">
        <f>IFERROR('ANNEX C - Table 3.3'!G56/'ANNEX C - Table 3.3'!G$63*100,"-")</f>
        <v>0.71189697357361792</v>
      </c>
      <c r="H51" s="82">
        <f>IFERROR('ANNEX C - Table 3.3'!H56/'ANNEX C - Table 3.3'!H$63*100,"-")</f>
        <v>0.88193154190544498</v>
      </c>
      <c r="I51" s="82">
        <f>IFERROR('ANNEX C - Table 3.3'!I56/'ANNEX C - Table 3.3'!I$63*100,"-")</f>
        <v>10.71615880232816</v>
      </c>
      <c r="J51" s="82">
        <f>IFERROR('ANNEX C - Table 3.3'!J56/'ANNEX C - Table 3.3'!J$63*100,"-")</f>
        <v>7.5935945985483171</v>
      </c>
      <c r="K51" s="53"/>
      <c r="L51" s="39"/>
      <c r="M51" s="72"/>
      <c r="N51" s="54"/>
      <c r="O51" s="54"/>
      <c r="P51" s="54"/>
      <c r="Q51" s="54"/>
      <c r="R51" s="54"/>
      <c r="T51" s="55"/>
      <c r="U51" s="55"/>
      <c r="V51" s="55"/>
      <c r="W51" s="55"/>
      <c r="X51" s="55"/>
      <c r="Y51" s="55"/>
      <c r="Z51" s="55"/>
    </row>
    <row r="52" spans="1:26" s="42" customFormat="1" ht="17.100000000000001" customHeight="1">
      <c r="A52" s="495"/>
      <c r="B52" s="51" t="s">
        <v>7</v>
      </c>
      <c r="C52" s="57"/>
      <c r="D52" s="82">
        <f>IFERROR('ANNEX C - Table 3.3'!D57/'ANNEX C - Table 3.3'!D$63*100,"-")</f>
        <v>8.2509596913140992</v>
      </c>
      <c r="E52" s="84"/>
      <c r="F52" s="82">
        <f>IFERROR('ANNEX C - Table 3.3'!F57/'ANNEX C - Table 3.3'!F$63*100,"-")</f>
        <v>8.143435881451086E-2</v>
      </c>
      <c r="G52" s="82">
        <f>IFERROR('ANNEX C - Table 3.3'!G57/'ANNEX C - Table 3.3'!G$63*100,"-")</f>
        <v>1.1371347624280523</v>
      </c>
      <c r="H52" s="82">
        <f>IFERROR('ANNEX C - Table 3.3'!H57/'ANNEX C - Table 3.3'!H$63*100,"-")</f>
        <v>2.8596977581574569E-2</v>
      </c>
      <c r="I52" s="82">
        <f>IFERROR('ANNEX C - Table 3.3'!I57/'ANNEX C - Table 3.3'!I$63*100,"-")</f>
        <v>2.0318072450678476E-3</v>
      </c>
      <c r="J52" s="82">
        <f>IFERROR('ANNEX C - Table 3.3'!J57/'ANNEX C - Table 3.3'!J$63*100,"-")</f>
        <v>1.4065741276373915</v>
      </c>
      <c r="K52" s="53"/>
      <c r="L52" s="39"/>
      <c r="M52" s="72"/>
      <c r="N52" s="54"/>
      <c r="O52" s="54"/>
      <c r="P52" s="54"/>
      <c r="Q52" s="54"/>
      <c r="R52" s="54"/>
      <c r="T52" s="55"/>
      <c r="U52" s="55"/>
      <c r="V52" s="55"/>
      <c r="W52" s="55"/>
      <c r="X52" s="55"/>
      <c r="Y52" s="55"/>
      <c r="Z52" s="55"/>
    </row>
    <row r="53" spans="1:26" s="42" customFormat="1" ht="17.100000000000001" customHeight="1">
      <c r="A53" s="495"/>
      <c r="B53" s="51" t="s">
        <v>8</v>
      </c>
      <c r="C53" s="57"/>
      <c r="D53" s="82">
        <f>IFERROR('ANNEX C - Table 3.3'!D58/'ANNEX C - Table 3.3'!D$63*100,"-")</f>
        <v>32.177413827945848</v>
      </c>
      <c r="E53" s="82">
        <f>IFERROR('ANNEX C - Table 3.3'!E58/'ANNEX C - Table 3.3'!E$63*100,"-")</f>
        <v>51.583469699119618</v>
      </c>
      <c r="F53" s="82">
        <f>IFERROR('ANNEX C - Table 3.3'!F58/'ANNEX C - Table 3.3'!F$63*100,"-")</f>
        <v>7.3971683518989613</v>
      </c>
      <c r="G53" s="82">
        <f>IFERROR('ANNEX C - Table 3.3'!G58/'ANNEX C - Table 3.3'!G$63*100,"-")</f>
        <v>13.850817817839154</v>
      </c>
      <c r="H53" s="82">
        <f>IFERROR('ANNEX C - Table 3.3'!H58/'ANNEX C - Table 3.3'!H$63*100,"-")</f>
        <v>42.77770646596634</v>
      </c>
      <c r="I53" s="82">
        <f>IFERROR('ANNEX C - Table 3.3'!I58/'ANNEX C - Table 3.3'!I$63*100,"-")</f>
        <v>67.086652582677303</v>
      </c>
      <c r="J53" s="82">
        <f>IFERROR('ANNEX C - Table 3.3'!J58/'ANNEX C - Table 3.3'!J$63*100,"-")</f>
        <v>29.675097672487478</v>
      </c>
      <c r="K53" s="53"/>
      <c r="L53" s="39"/>
      <c r="M53" s="72"/>
      <c r="N53" s="54"/>
      <c r="O53" s="54"/>
      <c r="P53" s="54"/>
      <c r="Q53" s="54"/>
      <c r="R53" s="54"/>
      <c r="T53" s="55"/>
      <c r="U53" s="55"/>
      <c r="V53" s="55"/>
      <c r="W53" s="55"/>
      <c r="X53" s="55"/>
      <c r="Y53" s="55"/>
      <c r="Z53" s="55"/>
    </row>
    <row r="54" spans="1:26" s="42" customFormat="1" ht="17.100000000000001" customHeight="1">
      <c r="A54" s="495"/>
      <c r="B54" s="51" t="s">
        <v>9</v>
      </c>
      <c r="C54" s="57"/>
      <c r="D54" s="82">
        <f>IFERROR('ANNEX C - Table 3.3'!D59/'ANNEX C - Table 3.3'!D$63*100,"-")</f>
        <v>17.4712844301818</v>
      </c>
      <c r="E54" s="82">
        <f>IFERROR('ANNEX C - Table 3.3'!E59/'ANNEX C - Table 3.3'!E$63*100,"-")</f>
        <v>0.26754956089745863</v>
      </c>
      <c r="F54" s="82">
        <f>IFERROR('ANNEX C - Table 3.3'!F59/'ANNEX C - Table 3.3'!F$63*100,"-")</f>
        <v>7.5180146225535562</v>
      </c>
      <c r="G54" s="82">
        <f>IFERROR('ANNEX C - Table 3.3'!G59/'ANNEX C - Table 3.3'!G$63*100,"-")</f>
        <v>16.149948777147841</v>
      </c>
      <c r="H54" s="82">
        <f>IFERROR('ANNEX C - Table 3.3'!H59/'ANNEX C - Table 3.3'!H$63*100,"-")</f>
        <v>14.874602466805451</v>
      </c>
      <c r="I54" s="82">
        <f>IFERROR('ANNEX C - Table 3.3'!I59/'ANNEX C - Table 3.3'!I$63*100,"-")</f>
        <v>22.19515680774947</v>
      </c>
      <c r="J54" s="82">
        <f>IFERROR('ANNEX C - Table 3.3'!J59/'ANNEX C - Table 3.3'!J$63*100,"-")</f>
        <v>12.690148727461709</v>
      </c>
      <c r="K54" s="53"/>
      <c r="L54" s="39"/>
      <c r="M54" s="72"/>
      <c r="N54" s="54"/>
      <c r="O54" s="54"/>
      <c r="P54" s="54"/>
      <c r="Q54" s="54"/>
      <c r="R54" s="54"/>
      <c r="T54" s="55"/>
      <c r="U54" s="55"/>
      <c r="V54" s="55"/>
      <c r="W54" s="55"/>
      <c r="X54" s="55"/>
      <c r="Y54" s="55"/>
      <c r="Z54" s="55"/>
    </row>
    <row r="55" spans="1:26" s="42" customFormat="1" ht="17.100000000000001" customHeight="1">
      <c r="A55" s="495"/>
      <c r="B55" s="51" t="s">
        <v>10</v>
      </c>
      <c r="C55" s="57"/>
      <c r="D55" s="104">
        <f>IFERROR('ANNEX C - Table 3.3'!D60/'ANNEX C - Table 3.3'!D$63*100,"-")</f>
        <v>0</v>
      </c>
      <c r="E55" s="82">
        <f>IFERROR('ANNEX C - Table 3.3'!E60/'ANNEX C - Table 3.3'!E$63*100,"-")</f>
        <v>4.4444999073737224E-2</v>
      </c>
      <c r="F55" s="82">
        <f>IFERROR('ANNEX C - Table 3.3'!F60/'ANNEX C - Table 3.3'!F$63*100,"-")</f>
        <v>25.765024692514661</v>
      </c>
      <c r="G55" s="82">
        <f>IFERROR('ANNEX C - Table 3.3'!G60/'ANNEX C - Table 3.3'!G$63*100,"-")</f>
        <v>7.1749184521956249</v>
      </c>
      <c r="H55" s="109">
        <f>IFERROR('ANNEX C - Table 3.3'!H60/'ANNEX C - Table 3.3'!H$63*100,"-")</f>
        <v>0.37631030820224176</v>
      </c>
      <c r="I55" s="104">
        <f>IFERROR('ANNEX C - Table 3.3'!I60/'ANNEX C - Table 3.3'!I$63*100,"-")</f>
        <v>0</v>
      </c>
      <c r="J55" s="82">
        <f>IFERROR('ANNEX C - Table 3.3'!J60/'ANNEX C - Table 3.3'!J$63*100,"-")</f>
        <v>8.730530820427381</v>
      </c>
      <c r="K55" s="53"/>
      <c r="L55" s="73"/>
      <c r="M55" s="72"/>
      <c r="N55" s="54"/>
      <c r="O55" s="54"/>
      <c r="P55" s="54"/>
      <c r="Q55" s="54"/>
      <c r="R55" s="54"/>
      <c r="T55" s="55"/>
      <c r="U55" s="55"/>
      <c r="V55" s="55"/>
      <c r="W55" s="55"/>
      <c r="X55" s="55"/>
      <c r="Y55" s="55"/>
      <c r="Z55" s="55"/>
    </row>
    <row r="56" spans="1:26" s="42" customFormat="1" ht="17.100000000000001" customHeight="1">
      <c r="A56" s="495"/>
      <c r="B56" s="51" t="s">
        <v>11</v>
      </c>
      <c r="C56" s="57"/>
      <c r="D56" s="104">
        <f>IFERROR('ANNEX C - Table 3.3'!D61/'ANNEX C - Table 3.3'!D$63*100,"-")</f>
        <v>0</v>
      </c>
      <c r="E56" s="105">
        <f>IFERROR('ANNEX C - Table 3.3'!E61/'ANNEX C - Table 3.3'!E$63*100,"-")</f>
        <v>29.046905502058905</v>
      </c>
      <c r="F56" s="82">
        <f>IFERROR('ANNEX C - Table 3.3'!F61/'ANNEX C - Table 3.3'!F$63*100,"-")</f>
        <v>42.805714349379407</v>
      </c>
      <c r="G56" s="82">
        <f>IFERROR('ANNEX C - Table 3.3'!G61/'ANNEX C - Table 3.3'!G$63*100,"-")</f>
        <v>53.080522286439447</v>
      </c>
      <c r="H56" s="109">
        <f>IFERROR('ANNEX C - Table 3.3'!H61/'ANNEX C - Table 3.3'!H$63*100,"-")</f>
        <v>1.1354800857424441</v>
      </c>
      <c r="I56" s="104">
        <f>IFERROR('ANNEX C - Table 3.3'!I61/'ANNEX C - Table 3.3'!I$63*100,"-")</f>
        <v>0</v>
      </c>
      <c r="J56" s="82">
        <f>IFERROR('ANNEX C - Table 3.3'!J61/'ANNEX C - Table 3.3'!J$63*100,"-")</f>
        <v>22.163682067406</v>
      </c>
      <c r="K56" s="53"/>
      <c r="L56" s="39"/>
      <c r="M56" s="72"/>
      <c r="N56" s="54"/>
      <c r="O56" s="54"/>
      <c r="P56" s="54"/>
      <c r="Q56" s="54"/>
      <c r="R56" s="54"/>
      <c r="T56" s="55"/>
      <c r="U56" s="55"/>
      <c r="V56" s="55"/>
      <c r="W56" s="55"/>
      <c r="X56" s="55"/>
      <c r="Y56" s="55"/>
      <c r="Z56" s="55"/>
    </row>
    <row r="57" spans="1:26" s="42" customFormat="1" ht="17.100000000000001" customHeight="1">
      <c r="A57" s="496"/>
      <c r="B57" s="51" t="s">
        <v>13</v>
      </c>
      <c r="C57" s="69"/>
      <c r="D57" s="82">
        <f>IFERROR('ANNEX C - Table 3.3'!D62/'ANNEX C - Table 3.3'!D$63*100,"-")</f>
        <v>24.257899147924451</v>
      </c>
      <c r="E57" s="82">
        <f>IFERROR('ANNEX C - Table 3.3'!E62/'ANNEX C - Table 3.3'!E$63*100,"-")</f>
        <v>1.6876905941984748</v>
      </c>
      <c r="F57" s="82">
        <f>IFERROR('ANNEX C - Table 3.3'!F62/'ANNEX C - Table 3.3'!F$63*100,"-")</f>
        <v>8.6329856960028657</v>
      </c>
      <c r="G57" s="82">
        <f>IFERROR('ANNEX C - Table 3.3'!G62/'ANNEX C - Table 3.3'!G$63*100,"-")</f>
        <v>7.8947609303762514</v>
      </c>
      <c r="H57" s="82">
        <f>IFERROR('ANNEX C - Table 3.3'!H62/'ANNEX C - Table 3.3'!H$63*100,"-")</f>
        <v>39.925372153796509</v>
      </c>
      <c r="I57" s="104">
        <f>IFERROR('ANNEX C - Table 3.3'!I62/'ANNEX C - Table 3.3'!I$63*100,"-")</f>
        <v>0</v>
      </c>
      <c r="J57" s="82">
        <f>IFERROR('ANNEX C - Table 3.3'!J62/'ANNEX C - Table 3.3'!J$63*100,"-")</f>
        <v>17.740371986031708</v>
      </c>
      <c r="K57" s="53"/>
      <c r="M57" s="91"/>
      <c r="N57" s="70"/>
      <c r="O57" s="70"/>
      <c r="P57" s="70"/>
      <c r="Q57" s="70"/>
      <c r="R57" s="70"/>
      <c r="T57" s="55"/>
      <c r="U57" s="55"/>
      <c r="V57" s="55"/>
      <c r="W57" s="55"/>
      <c r="X57" s="55"/>
      <c r="Y57" s="55"/>
      <c r="Z57" s="55"/>
    </row>
    <row r="58" spans="1:26" s="42" customFormat="1" ht="17.100000000000001" customHeight="1">
      <c r="A58" s="47"/>
      <c r="B58" s="58" t="s">
        <v>16</v>
      </c>
      <c r="C58" s="76"/>
      <c r="D58" s="106">
        <f>SUM(D51:D57)</f>
        <v>100</v>
      </c>
      <c r="E58" s="106">
        <f t="shared" ref="E58:J58" si="4">SUM(E51:E57)</f>
        <v>100</v>
      </c>
      <c r="F58" s="106">
        <f t="shared" si="4"/>
        <v>100</v>
      </c>
      <c r="G58" s="106">
        <f t="shared" si="4"/>
        <v>99.999999999999986</v>
      </c>
      <c r="H58" s="106">
        <f t="shared" si="4"/>
        <v>100</v>
      </c>
      <c r="I58" s="106">
        <f t="shared" si="4"/>
        <v>100</v>
      </c>
      <c r="J58" s="106">
        <f t="shared" si="4"/>
        <v>99.999999999999986</v>
      </c>
      <c r="K58" s="53"/>
      <c r="L58" s="39"/>
      <c r="M58" s="72"/>
      <c r="N58" s="54"/>
      <c r="O58" s="54"/>
      <c r="P58" s="54"/>
      <c r="Q58" s="54"/>
      <c r="R58" s="54"/>
      <c r="T58" s="55"/>
      <c r="U58" s="55"/>
      <c r="V58" s="55"/>
      <c r="W58" s="55"/>
      <c r="X58" s="55"/>
      <c r="Y58" s="55"/>
      <c r="Z58" s="55"/>
    </row>
    <row r="59" spans="1:26" s="7" customFormat="1">
      <c r="C59" s="15"/>
      <c r="D59" s="15"/>
      <c r="E59" s="15"/>
      <c r="F59" s="15"/>
      <c r="G59" s="15"/>
      <c r="H59" s="15"/>
      <c r="I59" s="15"/>
      <c r="J59" s="15"/>
    </row>
    <row r="60" spans="1:26" s="60" customFormat="1" ht="18" customHeight="1">
      <c r="A60" s="59"/>
      <c r="B60" s="45"/>
      <c r="C60" s="492" t="s">
        <v>56</v>
      </c>
      <c r="D60" s="492"/>
      <c r="E60" s="492"/>
      <c r="F60" s="492"/>
      <c r="G60" s="492"/>
      <c r="H60" s="492"/>
      <c r="I60" s="492"/>
      <c r="J60" s="493"/>
      <c r="K60" s="46"/>
      <c r="L60" s="59"/>
    </row>
    <row r="61" spans="1:26" s="60" customFormat="1" ht="17.100000000000001" customHeight="1">
      <c r="A61" s="59"/>
      <c r="B61" s="48" t="s">
        <v>4</v>
      </c>
      <c r="C61" s="107"/>
      <c r="D61" s="103" t="s">
        <v>6</v>
      </c>
      <c r="E61" s="103" t="s">
        <v>7</v>
      </c>
      <c r="F61" s="103" t="s">
        <v>8</v>
      </c>
      <c r="G61" s="103" t="s">
        <v>9</v>
      </c>
      <c r="H61" s="103" t="s">
        <v>10</v>
      </c>
      <c r="I61" s="103" t="s">
        <v>11</v>
      </c>
      <c r="J61" s="108" t="s">
        <v>12</v>
      </c>
      <c r="K61" s="62"/>
      <c r="L61" s="59"/>
      <c r="M61" s="71"/>
      <c r="N61" s="71"/>
      <c r="O61" s="71"/>
      <c r="P61" s="71"/>
      <c r="Q61" s="71"/>
      <c r="R61" s="71"/>
    </row>
    <row r="62" spans="1:26" s="42" customFormat="1" ht="17.100000000000001" customHeight="1">
      <c r="A62" s="494" t="s">
        <v>51</v>
      </c>
      <c r="B62" s="51" t="s">
        <v>6</v>
      </c>
      <c r="C62" s="52"/>
      <c r="D62" s="82">
        <f>IFERROR('ANNEX C - Table 3.3'!D68/'ANNEX C - Table 3.3'!D$75*100,"-")</f>
        <v>17.220597801397361</v>
      </c>
      <c r="E62" s="82">
        <f>IFERROR('ANNEX C - Table 3.3'!E68/'ANNEX C - Table 3.3'!E$75*100,"-")</f>
        <v>16.365830934854557</v>
      </c>
      <c r="F62" s="82">
        <f>IFERROR('ANNEX C - Table 3.3'!F68/'ANNEX C - Table 3.3'!F$75*100,"-")</f>
        <v>7.5077324385424786</v>
      </c>
      <c r="G62" s="82">
        <f>IFERROR('ANNEX C - Table 3.3'!G68/'ANNEX C - Table 3.3'!G$75*100,"-")</f>
        <v>0.55491344815596277</v>
      </c>
      <c r="H62" s="82">
        <f>IFERROR('ANNEX C - Table 3.3'!H68/'ANNEX C - Table 3.3'!H$75*100,"-")</f>
        <v>0.8981939043642867</v>
      </c>
      <c r="I62" s="82">
        <f>IFERROR('ANNEX C - Table 3.3'!I68/'ANNEX C - Table 3.3'!I$75*100,"-")</f>
        <v>10.98828680824383</v>
      </c>
      <c r="J62" s="82">
        <f>IFERROR('ANNEX C - Table 3.3'!J68/'ANNEX C - Table 3.3'!J$75*100,"-")</f>
        <v>7.550536486212903</v>
      </c>
      <c r="K62" s="53"/>
      <c r="L62" s="39"/>
      <c r="M62" s="72"/>
      <c r="N62" s="54"/>
      <c r="O62" s="54"/>
      <c r="P62" s="54"/>
      <c r="Q62" s="54"/>
      <c r="R62" s="54"/>
      <c r="T62" s="55"/>
      <c r="U62" s="55"/>
      <c r="V62" s="55"/>
      <c r="W62" s="55"/>
      <c r="X62" s="55"/>
      <c r="Y62" s="55"/>
      <c r="Z62" s="55"/>
    </row>
    <row r="63" spans="1:26" s="42" customFormat="1" ht="17.100000000000001" customHeight="1">
      <c r="A63" s="495"/>
      <c r="B63" s="51" t="s">
        <v>7</v>
      </c>
      <c r="C63" s="57"/>
      <c r="D63" s="82">
        <f>IFERROR('ANNEX C - Table 3.3'!D69/'ANNEX C - Table 3.3'!D$75*100,"-")</f>
        <v>14.149208571454071</v>
      </c>
      <c r="E63" s="84"/>
      <c r="F63" s="82">
        <f>IFERROR('ANNEX C - Table 3.3'!F69/'ANNEX C - Table 3.3'!F$75*100,"-")</f>
        <v>0.13824136225085681</v>
      </c>
      <c r="G63" s="82">
        <f>IFERROR('ANNEX C - Table 3.3'!G69/'ANNEX C - Table 3.3'!G$75*100,"-")</f>
        <v>1.1187206197949808</v>
      </c>
      <c r="H63" s="82">
        <f>IFERROR('ANNEX C - Table 3.3'!H69/'ANNEX C - Table 3.3'!H$75*100,"-")</f>
        <v>2.4001091286729653E-2</v>
      </c>
      <c r="I63" s="82">
        <f>IFERROR('ANNEX C - Table 3.3'!I69/'ANNEX C - Table 3.3'!I$75*100,"-")</f>
        <v>2.2314112224030226E-3</v>
      </c>
      <c r="J63" s="82">
        <f>IFERROR('ANNEX C - Table 3.3'!J69/'ANNEX C - Table 3.3'!J$75*100,"-")</f>
        <v>2.4194918078148091</v>
      </c>
      <c r="K63" s="53"/>
      <c r="L63" s="39"/>
      <c r="M63" s="72"/>
      <c r="N63" s="54"/>
      <c r="O63" s="54"/>
      <c r="P63" s="54"/>
      <c r="Q63" s="54"/>
      <c r="R63" s="54"/>
      <c r="T63" s="55"/>
      <c r="U63" s="55"/>
      <c r="V63" s="55"/>
      <c r="W63" s="55"/>
      <c r="X63" s="55"/>
      <c r="Y63" s="55"/>
      <c r="Z63" s="55"/>
    </row>
    <row r="64" spans="1:26" s="42" customFormat="1" ht="17.100000000000001" customHeight="1">
      <c r="A64" s="495"/>
      <c r="B64" s="51" t="s">
        <v>8</v>
      </c>
      <c r="C64" s="57"/>
      <c r="D64" s="82">
        <f>IFERROR('ANNEX C - Table 3.3'!D70/'ANNEX C - Table 3.3'!D$75*100,"-")</f>
        <v>28.298784584868169</v>
      </c>
      <c r="E64" s="82">
        <f>IFERROR('ANNEX C - Table 3.3'!E70/'ANNEX C - Table 3.3'!E$75*100,"-")</f>
        <v>55.257717302110798</v>
      </c>
      <c r="F64" s="82">
        <f>IFERROR('ANNEX C - Table 3.3'!F70/'ANNEX C - Table 3.3'!F$75*100,"-")</f>
        <v>7.5539049695111808</v>
      </c>
      <c r="G64" s="82">
        <f>IFERROR('ANNEX C - Table 3.3'!G70/'ANNEX C - Table 3.3'!G$75*100,"-")</f>
        <v>13.689973424926768</v>
      </c>
      <c r="H64" s="82">
        <f>IFERROR('ANNEX C - Table 3.3'!H70/'ANNEX C - Table 3.3'!H$75*100,"-")</f>
        <v>40.91234565618818</v>
      </c>
      <c r="I64" s="82">
        <f>IFERROR('ANNEX C - Table 3.3'!I70/'ANNEX C - Table 3.3'!I$75*100,"-")</f>
        <v>66.746591857546804</v>
      </c>
      <c r="J64" s="82">
        <f>IFERROR('ANNEX C - Table 3.3'!J70/'ANNEX C - Table 3.3'!J$75*100,"-")</f>
        <v>29.21337821699926</v>
      </c>
      <c r="K64" s="53"/>
      <c r="L64" s="39"/>
      <c r="M64" s="72"/>
      <c r="N64" s="54"/>
      <c r="O64" s="54"/>
      <c r="P64" s="54"/>
      <c r="Q64" s="54"/>
      <c r="R64" s="54"/>
      <c r="T64" s="55"/>
      <c r="U64" s="55"/>
      <c r="V64" s="55"/>
      <c r="W64" s="55"/>
      <c r="X64" s="55"/>
      <c r="Y64" s="55"/>
      <c r="Z64" s="55"/>
    </row>
    <row r="65" spans="1:26" s="42" customFormat="1" ht="17.100000000000001" customHeight="1">
      <c r="A65" s="495"/>
      <c r="B65" s="51" t="s">
        <v>9</v>
      </c>
      <c r="C65" s="57"/>
      <c r="D65" s="82">
        <f>IFERROR('ANNEX C - Table 3.3'!D71/'ANNEX C - Table 3.3'!D$75*100,"-")</f>
        <v>16.661050145309638</v>
      </c>
      <c r="E65" s="82">
        <f>IFERROR('ANNEX C - Table 3.3'!E71/'ANNEX C - Table 3.3'!E$75*100,"-")</f>
        <v>0.30809638542166468</v>
      </c>
      <c r="F65" s="82">
        <f>IFERROR('ANNEX C - Table 3.3'!F71/'ANNEX C - Table 3.3'!F$75*100,"-")</f>
        <v>7.0315003482259097</v>
      </c>
      <c r="G65" s="82">
        <f>IFERROR('ANNEX C - Table 3.3'!G71/'ANNEX C - Table 3.3'!G$75*100,"-")</f>
        <v>15.445031296495998</v>
      </c>
      <c r="H65" s="82">
        <f>IFERROR('ANNEX C - Table 3.3'!H71/'ANNEX C - Table 3.3'!H$75*100,"-")</f>
        <v>15.492290538153505</v>
      </c>
      <c r="I65" s="82">
        <f>IFERROR('ANNEX C - Table 3.3'!I71/'ANNEX C - Table 3.3'!I$75*100,"-")</f>
        <v>22.262889922986965</v>
      </c>
      <c r="J65" s="82">
        <f>IFERROR('ANNEX C - Table 3.3'!J71/'ANNEX C - Table 3.3'!J$75*100,"-")</f>
        <v>12.394749544429924</v>
      </c>
      <c r="K65" s="53"/>
      <c r="L65" s="39"/>
      <c r="M65" s="72"/>
      <c r="N65" s="54"/>
      <c r="O65" s="54"/>
      <c r="P65" s="54"/>
      <c r="Q65" s="54"/>
      <c r="R65" s="54"/>
      <c r="T65" s="55"/>
      <c r="U65" s="55"/>
      <c r="V65" s="55"/>
      <c r="W65" s="55"/>
      <c r="X65" s="55"/>
      <c r="Y65" s="55"/>
      <c r="Z65" s="55"/>
    </row>
    <row r="66" spans="1:26" s="42" customFormat="1" ht="17.100000000000001" customHeight="1">
      <c r="A66" s="495"/>
      <c r="B66" s="51" t="s">
        <v>10</v>
      </c>
      <c r="C66" s="57"/>
      <c r="D66" s="104">
        <f>IFERROR('ANNEX C - Table 3.3'!D72/'ANNEX C - Table 3.3'!D$75*100,"-")</f>
        <v>0</v>
      </c>
      <c r="E66" s="82">
        <f>IFERROR('ANNEX C - Table 3.3'!E72/'ANNEX C - Table 3.3'!E$75*100,"-")</f>
        <v>3.8179440159322932E-2</v>
      </c>
      <c r="F66" s="82">
        <f>IFERROR('ANNEX C - Table 3.3'!F72/'ANNEX C - Table 3.3'!F$75*100,"-")</f>
        <v>26.007922798965353</v>
      </c>
      <c r="G66" s="82">
        <f>IFERROR('ANNEX C - Table 3.3'!G72/'ANNEX C - Table 3.3'!G$75*100,"-")</f>
        <v>7.1695446099074429</v>
      </c>
      <c r="H66" s="109">
        <f>IFERROR('ANNEX C - Table 3.3'!H72/'ANNEX C - Table 3.3'!H$75*100,"-")</f>
        <v>0.38027393794198955</v>
      </c>
      <c r="I66" s="104">
        <f>IFERROR('ANNEX C - Table 3.3'!I72/'ANNEX C - Table 3.3'!I$75*100,"-")</f>
        <v>0</v>
      </c>
      <c r="J66" s="82">
        <f>IFERROR('ANNEX C - Table 3.3'!J72/'ANNEX C - Table 3.3'!J$75*100,"-")</f>
        <v>8.5503075810700828</v>
      </c>
      <c r="K66" s="53"/>
      <c r="L66" s="73"/>
      <c r="M66" s="72"/>
      <c r="N66" s="54"/>
      <c r="O66" s="54"/>
      <c r="P66" s="54"/>
      <c r="Q66" s="54"/>
      <c r="R66" s="54"/>
      <c r="T66" s="55"/>
      <c r="U66" s="55"/>
      <c r="V66" s="55"/>
      <c r="W66" s="55"/>
      <c r="X66" s="55"/>
      <c r="Y66" s="55"/>
      <c r="Z66" s="55"/>
    </row>
    <row r="67" spans="1:26" s="42" customFormat="1" ht="17.100000000000001" customHeight="1">
      <c r="A67" s="495"/>
      <c r="B67" s="51" t="s">
        <v>11</v>
      </c>
      <c r="C67" s="57"/>
      <c r="D67" s="104">
        <f>IFERROR('ANNEX C - Table 3.3'!D73/'ANNEX C - Table 3.3'!D$75*100,"-")</f>
        <v>0</v>
      </c>
      <c r="E67" s="105">
        <f>IFERROR('ANNEX C - Table 3.3'!E73/'ANNEX C - Table 3.3'!E$75*100,"-")</f>
        <v>26.634685197916941</v>
      </c>
      <c r="F67" s="82">
        <f>IFERROR('ANNEX C - Table 3.3'!F73/'ANNEX C - Table 3.3'!F$75*100,"-")</f>
        <v>43.968847728770463</v>
      </c>
      <c r="G67" s="82">
        <f>IFERROR('ANNEX C - Table 3.3'!G73/'ANNEX C - Table 3.3'!G$75*100,"-")</f>
        <v>53.698188316017472</v>
      </c>
      <c r="H67" s="109">
        <f>IFERROR('ANNEX C - Table 3.3'!H73/'ANNEX C - Table 3.3'!H$75*100,"-")</f>
        <v>1.1059406403896708</v>
      </c>
      <c r="I67" s="104">
        <f>IFERROR('ANNEX C - Table 3.3'!I73/'ANNEX C - Table 3.3'!I$75*100,"-")</f>
        <v>0</v>
      </c>
      <c r="J67" s="82">
        <f>IFERROR('ANNEX C - Table 3.3'!J73/'ANNEX C - Table 3.3'!J$75*100,"-")</f>
        <v>22.094081262643996</v>
      </c>
      <c r="K67" s="53"/>
      <c r="L67" s="39"/>
      <c r="M67" s="72"/>
      <c r="N67" s="54"/>
      <c r="O67" s="54"/>
      <c r="P67" s="54"/>
      <c r="Q67" s="54"/>
      <c r="R67" s="54"/>
      <c r="T67" s="55"/>
      <c r="U67" s="55"/>
      <c r="V67" s="55"/>
      <c r="W67" s="55"/>
      <c r="X67" s="55"/>
      <c r="Y67" s="55"/>
      <c r="Z67" s="55"/>
    </row>
    <row r="68" spans="1:26" s="42" customFormat="1" ht="17.100000000000001" customHeight="1">
      <c r="A68" s="496"/>
      <c r="B68" s="51" t="s">
        <v>13</v>
      </c>
      <c r="C68" s="57"/>
      <c r="D68" s="82">
        <f>IFERROR('ANNEX C - Table 3.3'!D74/'ANNEX C - Table 3.3'!D$75*100,"-")</f>
        <v>23.67035889697075</v>
      </c>
      <c r="E68" s="82">
        <f>IFERROR('ANNEX C - Table 3.3'!E74/'ANNEX C - Table 3.3'!E$75*100,"-")</f>
        <v>1.3954907395367109</v>
      </c>
      <c r="F68" s="82">
        <f>IFERROR('ANNEX C - Table 3.3'!F74/'ANNEX C - Table 3.3'!F$75*100,"-")</f>
        <v>7.7918503537337456</v>
      </c>
      <c r="G68" s="82">
        <f>IFERROR('ANNEX C - Table 3.3'!G74/'ANNEX C - Table 3.3'!G$75*100,"-")</f>
        <v>8.3236282847013747</v>
      </c>
      <c r="H68" s="82">
        <f>IFERROR('ANNEX C - Table 3.3'!H74/'ANNEX C - Table 3.3'!H$75*100,"-")</f>
        <v>41.186954231675635</v>
      </c>
      <c r="I68" s="104">
        <f>IFERROR('ANNEX C - Table 3.3'!I74/'ANNEX C - Table 3.3'!I$75*100,"-")</f>
        <v>0</v>
      </c>
      <c r="J68" s="82">
        <f>IFERROR('ANNEX C - Table 3.3'!J74/'ANNEX C - Table 3.3'!J$75*100,"-")</f>
        <v>17.77745510082902</v>
      </c>
      <c r="K68" s="53"/>
      <c r="L68" s="39"/>
      <c r="M68" s="72"/>
      <c r="N68" s="54"/>
      <c r="O68" s="54"/>
      <c r="P68" s="54"/>
      <c r="Q68" s="54"/>
      <c r="R68" s="54"/>
      <c r="T68" s="55"/>
      <c r="U68" s="55"/>
      <c r="V68" s="55"/>
      <c r="W68" s="55"/>
      <c r="X68" s="55"/>
      <c r="Y68" s="55"/>
      <c r="Z68" s="55"/>
    </row>
    <row r="69" spans="1:26" s="42" customFormat="1" ht="17.100000000000001" customHeight="1">
      <c r="A69" s="47"/>
      <c r="B69" s="58" t="s">
        <v>16</v>
      </c>
      <c r="C69" s="76"/>
      <c r="D69" s="106">
        <f>SUM(D62:D68)</f>
        <v>100</v>
      </c>
      <c r="E69" s="106">
        <f t="shared" ref="E69:J69" si="5">SUM(E62:E68)</f>
        <v>99.999999999999986</v>
      </c>
      <c r="F69" s="106">
        <f t="shared" si="5"/>
        <v>99.999999999999986</v>
      </c>
      <c r="G69" s="106">
        <f t="shared" si="5"/>
        <v>99.999999999999986</v>
      </c>
      <c r="H69" s="106">
        <f t="shared" si="5"/>
        <v>100</v>
      </c>
      <c r="I69" s="106">
        <f t="shared" si="5"/>
        <v>100</v>
      </c>
      <c r="J69" s="106">
        <f t="shared" si="5"/>
        <v>100</v>
      </c>
      <c r="K69" s="53"/>
      <c r="L69" s="39"/>
      <c r="M69" s="72"/>
      <c r="N69" s="54"/>
      <c r="O69" s="54"/>
      <c r="P69" s="54"/>
      <c r="Q69" s="54"/>
      <c r="R69" s="54"/>
      <c r="T69" s="55"/>
      <c r="U69" s="55"/>
      <c r="V69" s="55"/>
      <c r="W69" s="55"/>
      <c r="X69" s="55"/>
      <c r="Y69" s="55"/>
      <c r="Z69" s="55"/>
    </row>
    <row r="70" spans="1:26" s="7" customFormat="1">
      <c r="C70" s="15"/>
      <c r="D70" s="15"/>
      <c r="E70" s="15"/>
      <c r="F70" s="15"/>
      <c r="G70" s="15"/>
      <c r="H70" s="15"/>
      <c r="I70" s="15"/>
      <c r="J70" s="15"/>
    </row>
    <row r="71" spans="1:26" s="60" customFormat="1" ht="18" customHeight="1">
      <c r="A71" s="59"/>
      <c r="B71" s="45"/>
      <c r="C71" s="492" t="s">
        <v>57</v>
      </c>
      <c r="D71" s="492"/>
      <c r="E71" s="492"/>
      <c r="F71" s="492"/>
      <c r="G71" s="492"/>
      <c r="H71" s="492"/>
      <c r="I71" s="492"/>
      <c r="J71" s="493"/>
      <c r="K71" s="46"/>
      <c r="L71" s="59"/>
    </row>
    <row r="72" spans="1:26" s="60" customFormat="1" ht="17.100000000000001" customHeight="1">
      <c r="A72" s="59"/>
      <c r="B72" s="48" t="s">
        <v>4</v>
      </c>
      <c r="C72" s="107"/>
      <c r="D72" s="103" t="s">
        <v>6</v>
      </c>
      <c r="E72" s="103" t="s">
        <v>7</v>
      </c>
      <c r="F72" s="103" t="s">
        <v>8</v>
      </c>
      <c r="G72" s="103" t="s">
        <v>9</v>
      </c>
      <c r="H72" s="103" t="s">
        <v>10</v>
      </c>
      <c r="I72" s="103" t="s">
        <v>11</v>
      </c>
      <c r="J72" s="108" t="s">
        <v>12</v>
      </c>
      <c r="K72" s="62"/>
      <c r="L72" s="59"/>
      <c r="M72" s="71"/>
      <c r="N72" s="71"/>
      <c r="O72" s="71"/>
      <c r="P72" s="71"/>
      <c r="Q72" s="71"/>
      <c r="R72" s="71"/>
    </row>
    <row r="73" spans="1:26" s="42" customFormat="1" ht="17.100000000000001" customHeight="1">
      <c r="A73" s="494" t="s">
        <v>51</v>
      </c>
      <c r="B73" s="51" t="s">
        <v>6</v>
      </c>
      <c r="C73" s="52"/>
      <c r="D73" s="82">
        <f>IFERROR('ANNEX C - Table 3.3'!D80/'ANNEX C - Table 3.3'!D$87*100,"-")</f>
        <v>17.077840588414919</v>
      </c>
      <c r="E73" s="82">
        <f>IFERROR('ANNEX C - Table 3.3'!E80/'ANNEX C - Table 3.3'!E$87*100,"-")</f>
        <v>16.790411652007581</v>
      </c>
      <c r="F73" s="82">
        <f>IFERROR('ANNEX C - Table 3.3'!F80/'ANNEX C - Table 3.3'!F$87*100,"-")</f>
        <v>7.5788123945232755</v>
      </c>
      <c r="G73" s="82">
        <f>IFERROR('ANNEX C - Table 3.3'!G80/'ANNEX C - Table 3.3'!G$87*100,"-")</f>
        <v>0.55211915614050622</v>
      </c>
      <c r="H73" s="82">
        <f>IFERROR('ANNEX C - Table 3.3'!H80/'ANNEX C - Table 3.3'!H$87*100,"-")</f>
        <v>0.93045466814727118</v>
      </c>
      <c r="I73" s="82">
        <f>IFERROR('ANNEX C - Table 3.3'!I80/'ANNEX C - Table 3.3'!I$87*100,"-")</f>
        <v>11.937938975814552</v>
      </c>
      <c r="J73" s="82">
        <f>IFERROR('ANNEX C - Table 3.3'!J80/'ANNEX C - Table 3.3'!J$87*100,"-")</f>
        <v>7.7860633854143071</v>
      </c>
      <c r="K73" s="53"/>
      <c r="L73" s="39"/>
      <c r="M73" s="72"/>
      <c r="N73" s="54"/>
      <c r="O73" s="54"/>
      <c r="P73" s="54"/>
      <c r="Q73" s="54"/>
      <c r="R73" s="54"/>
      <c r="T73" s="55"/>
      <c r="U73" s="55"/>
      <c r="V73" s="55"/>
      <c r="W73" s="55"/>
      <c r="X73" s="55"/>
      <c r="Y73" s="55"/>
      <c r="Z73" s="55"/>
    </row>
    <row r="74" spans="1:26" s="42" customFormat="1" ht="17.100000000000001" customHeight="1">
      <c r="A74" s="495"/>
      <c r="B74" s="51" t="s">
        <v>7</v>
      </c>
      <c r="C74" s="57"/>
      <c r="D74" s="82">
        <f>IFERROR('ANNEX C - Table 3.3'!D81/'ANNEX C - Table 3.3'!D$87*100,"-")</f>
        <v>14.656126645364983</v>
      </c>
      <c r="E74" s="84"/>
      <c r="F74" s="82">
        <f>IFERROR('ANNEX C - Table 3.3'!F81/'ANNEX C - Table 3.3'!F$87*100,"-")</f>
        <v>9.5524219072118222E-2</v>
      </c>
      <c r="G74" s="82">
        <f>IFERROR('ANNEX C - Table 3.3'!G81/'ANNEX C - Table 3.3'!G$87*100,"-")</f>
        <v>1.1058540045742355</v>
      </c>
      <c r="H74" s="82">
        <f>IFERROR('ANNEX C - Table 3.3'!H81/'ANNEX C - Table 3.3'!H$87*100,"-")</f>
        <v>2.7378418818874282E-2</v>
      </c>
      <c r="I74" s="82">
        <f>IFERROR('ANNEX C - Table 3.3'!I81/'ANNEX C - Table 3.3'!I$87*100,"-")</f>
        <v>2.1865404388752307E-3</v>
      </c>
      <c r="J74" s="82">
        <f>IFERROR('ANNEX C - Table 3.3'!J81/'ANNEX C - Table 3.3'!J$87*100,"-")</f>
        <v>2.5567764830126007</v>
      </c>
      <c r="K74" s="53"/>
      <c r="L74" s="39"/>
      <c r="M74" s="72"/>
      <c r="N74" s="54"/>
      <c r="O74" s="54"/>
      <c r="P74" s="54"/>
      <c r="Q74" s="54"/>
      <c r="R74" s="54"/>
      <c r="T74" s="55"/>
      <c r="U74" s="55"/>
      <c r="V74" s="55"/>
      <c r="W74" s="55"/>
      <c r="X74" s="55"/>
      <c r="Y74" s="55"/>
      <c r="Z74" s="55"/>
    </row>
    <row r="75" spans="1:26" s="42" customFormat="1" ht="17.100000000000001" customHeight="1">
      <c r="A75" s="495"/>
      <c r="B75" s="51" t="s">
        <v>8</v>
      </c>
      <c r="C75" s="57"/>
      <c r="D75" s="82">
        <f>IFERROR('ANNEX C - Table 3.3'!D82/'ANNEX C - Table 3.3'!D$87*100,"-")</f>
        <v>28.483726194447918</v>
      </c>
      <c r="E75" s="82">
        <f>IFERROR('ANNEX C - Table 3.3'!E82/'ANNEX C - Table 3.3'!E$87*100,"-")</f>
        <v>56.223112963899716</v>
      </c>
      <c r="F75" s="82">
        <f>IFERROR('ANNEX C - Table 3.3'!F82/'ANNEX C - Table 3.3'!F$87*100,"-")</f>
        <v>8.3084072442230301</v>
      </c>
      <c r="G75" s="82">
        <f>IFERROR('ANNEX C - Table 3.3'!G82/'ANNEX C - Table 3.3'!G$87*100,"-")</f>
        <v>13.843343199872955</v>
      </c>
      <c r="H75" s="82">
        <f>IFERROR('ANNEX C - Table 3.3'!H82/'ANNEX C - Table 3.3'!H$87*100,"-")</f>
        <v>40.679390583283208</v>
      </c>
      <c r="I75" s="82">
        <f>IFERROR('ANNEX C - Table 3.3'!I82/'ANNEX C - Table 3.3'!I$87*100,"-")</f>
        <v>65.519600619376703</v>
      </c>
      <c r="J75" s="82">
        <f>IFERROR('ANNEX C - Table 3.3'!J82/'ANNEX C - Table 3.3'!J$87*100,"-")</f>
        <v>29.373568521446664</v>
      </c>
      <c r="K75" s="53"/>
      <c r="L75" s="39"/>
      <c r="M75" s="72"/>
      <c r="N75" s="54"/>
      <c r="O75" s="54"/>
      <c r="P75" s="54"/>
      <c r="Q75" s="54"/>
      <c r="R75" s="54"/>
      <c r="T75" s="55"/>
      <c r="U75" s="55"/>
      <c r="V75" s="55"/>
      <c r="W75" s="55"/>
      <c r="X75" s="55"/>
      <c r="Y75" s="55"/>
      <c r="Z75" s="55"/>
    </row>
    <row r="76" spans="1:26" s="42" customFormat="1" ht="17.100000000000001" customHeight="1">
      <c r="A76" s="495"/>
      <c r="B76" s="51" t="s">
        <v>9</v>
      </c>
      <c r="C76" s="57"/>
      <c r="D76" s="82">
        <f>IFERROR('ANNEX C - Table 3.3'!D83/'ANNEX C - Table 3.3'!D$87*100,"-")</f>
        <v>16.04585980860611</v>
      </c>
      <c r="E76" s="82">
        <f>IFERROR('ANNEX C - Table 3.3'!E83/'ANNEX C - Table 3.3'!E$87*100,"-")</f>
        <v>0.26055826386828157</v>
      </c>
      <c r="F76" s="82">
        <f>IFERROR('ANNEX C - Table 3.3'!F83/'ANNEX C - Table 3.3'!F$87*100,"-")</f>
        <v>6.5799402737924009</v>
      </c>
      <c r="G76" s="82">
        <f>IFERROR('ANNEX C - Table 3.3'!G83/'ANNEX C - Table 3.3'!G$87*100,"-")</f>
        <v>15.290485256702402</v>
      </c>
      <c r="H76" s="82">
        <f>IFERROR('ANNEX C - Table 3.3'!H83/'ANNEX C - Table 3.3'!H$87*100,"-")</f>
        <v>15.454824329415139</v>
      </c>
      <c r="I76" s="82">
        <f>IFERROR('ANNEX C - Table 3.3'!I83/'ANNEX C - Table 3.3'!I$87*100,"-")</f>
        <v>22.540273864369865</v>
      </c>
      <c r="J76" s="82">
        <f>IFERROR('ANNEX C - Table 3.3'!J83/'ANNEX C - Table 3.3'!J$87*100,"-")</f>
        <v>12.10303021174358</v>
      </c>
      <c r="K76" s="53"/>
      <c r="L76" s="39"/>
      <c r="M76" s="72"/>
      <c r="N76" s="54"/>
      <c r="O76" s="54"/>
      <c r="P76" s="54"/>
      <c r="Q76" s="54"/>
      <c r="R76" s="54"/>
      <c r="T76" s="55"/>
      <c r="U76" s="55"/>
      <c r="V76" s="55"/>
      <c r="W76" s="55"/>
      <c r="X76" s="55"/>
      <c r="Y76" s="55"/>
      <c r="Z76" s="55"/>
    </row>
    <row r="77" spans="1:26" s="42" customFormat="1" ht="17.100000000000001" customHeight="1">
      <c r="A77" s="495"/>
      <c r="B77" s="51" t="s">
        <v>10</v>
      </c>
      <c r="C77" s="57"/>
      <c r="D77" s="104">
        <f>IFERROR('ANNEX C - Table 3.3'!D84/'ANNEX C - Table 3.3'!D$87*100,"-")</f>
        <v>0</v>
      </c>
      <c r="E77" s="82">
        <f>IFERROR('ANNEX C - Table 3.3'!E84/'ANNEX C - Table 3.3'!E$87*100,"-")</f>
        <v>3.7049659209539905E-2</v>
      </c>
      <c r="F77" s="82">
        <f>IFERROR('ANNEX C - Table 3.3'!F84/'ANNEX C - Table 3.3'!F$87*100,"-")</f>
        <v>26.44160371967974</v>
      </c>
      <c r="G77" s="82">
        <f>IFERROR('ANNEX C - Table 3.3'!G84/'ANNEX C - Table 3.3'!G$87*100,"-")</f>
        <v>7.117950498199022</v>
      </c>
      <c r="H77" s="109">
        <f>IFERROR('ANNEX C - Table 3.3'!H84/'ANNEX C - Table 3.3'!H$87*100,"-")</f>
        <v>0.42862847819039396</v>
      </c>
      <c r="I77" s="104">
        <f>IFERROR('ANNEX C - Table 3.3'!I84/'ANNEX C - Table 3.3'!I$87*100,"-")</f>
        <v>0</v>
      </c>
      <c r="J77" s="82">
        <f>IFERROR('ANNEX C - Table 3.3'!J84/'ANNEX C - Table 3.3'!J$87*100,"-")</f>
        <v>8.6803613812736291</v>
      </c>
      <c r="K77" s="53"/>
      <c r="L77" s="73"/>
      <c r="M77" s="72"/>
      <c r="N77" s="54"/>
      <c r="O77" s="54"/>
      <c r="P77" s="54"/>
      <c r="Q77" s="54"/>
      <c r="R77" s="54"/>
      <c r="T77" s="55"/>
      <c r="U77" s="55"/>
      <c r="V77" s="55"/>
      <c r="W77" s="55"/>
      <c r="X77" s="55"/>
      <c r="Y77" s="55"/>
      <c r="Z77" s="55"/>
    </row>
    <row r="78" spans="1:26" s="42" customFormat="1" ht="17.100000000000001" customHeight="1">
      <c r="A78" s="495"/>
      <c r="B78" s="51" t="s">
        <v>11</v>
      </c>
      <c r="C78" s="57"/>
      <c r="D78" s="104">
        <f>IFERROR('ANNEX C - Table 3.3'!D85/'ANNEX C - Table 3.3'!D$87*100,"-")</f>
        <v>0</v>
      </c>
      <c r="E78" s="105">
        <f>IFERROR('ANNEX C - Table 3.3'!E85/'ANNEX C - Table 3.3'!E$87*100,"-")</f>
        <v>25.38940751398701</v>
      </c>
      <c r="F78" s="82">
        <f>IFERROR('ANNEX C - Table 3.3'!F85/'ANNEX C - Table 3.3'!F$87*100,"-")</f>
        <v>43.578873842015646</v>
      </c>
      <c r="G78" s="82">
        <f>IFERROR('ANNEX C - Table 3.3'!G85/'ANNEX C - Table 3.3'!G$87*100,"-")</f>
        <v>54.033118022921599</v>
      </c>
      <c r="H78" s="109">
        <f>IFERROR('ANNEX C - Table 3.3'!H85/'ANNEX C - Table 3.3'!H$87*100,"-")</f>
        <v>1.1561347489940841</v>
      </c>
      <c r="I78" s="104">
        <f>IFERROR('ANNEX C - Table 3.3'!I85/'ANNEX C - Table 3.3'!I$87*100,"-")</f>
        <v>0</v>
      </c>
      <c r="J78" s="82">
        <f>IFERROR('ANNEX C - Table 3.3'!J85/'ANNEX C - Table 3.3'!J$87*100,"-")</f>
        <v>21.984495026096919</v>
      </c>
      <c r="K78" s="53"/>
      <c r="L78" s="39"/>
      <c r="M78" s="72"/>
      <c r="N78" s="54"/>
      <c r="O78" s="54"/>
      <c r="P78" s="54"/>
      <c r="Q78" s="54"/>
      <c r="R78" s="54"/>
      <c r="T78" s="55"/>
      <c r="U78" s="55"/>
      <c r="V78" s="55"/>
      <c r="W78" s="55"/>
      <c r="X78" s="55"/>
      <c r="Y78" s="55"/>
      <c r="Z78" s="55"/>
    </row>
    <row r="79" spans="1:26" s="42" customFormat="1" ht="17.100000000000001" customHeight="1">
      <c r="A79" s="496"/>
      <c r="B79" s="51" t="s">
        <v>13</v>
      </c>
      <c r="C79" s="57"/>
      <c r="D79" s="82">
        <f>IFERROR('ANNEX C - Table 3.3'!D86/'ANNEX C - Table 3.3'!D$87*100,"-")</f>
        <v>23.736446763166079</v>
      </c>
      <c r="E79" s="82">
        <f>IFERROR('ANNEX C - Table 3.3'!E86/'ANNEX C - Table 3.3'!E$87*100,"-")</f>
        <v>1.2994599470278791</v>
      </c>
      <c r="F79" s="82">
        <f>IFERROR('ANNEX C - Table 3.3'!F86/'ANNEX C - Table 3.3'!F$87*100,"-")</f>
        <v>7.4168383066937809</v>
      </c>
      <c r="G79" s="82">
        <f>IFERROR('ANNEX C - Table 3.3'!G86/'ANNEX C - Table 3.3'!G$87*100,"-")</f>
        <v>8.0571298615892886</v>
      </c>
      <c r="H79" s="82">
        <f>IFERROR('ANNEX C - Table 3.3'!H86/'ANNEX C - Table 3.3'!H$87*100,"-")</f>
        <v>41.323188773151024</v>
      </c>
      <c r="I79" s="104">
        <f>IFERROR('ANNEX C - Table 3.3'!I86/'ANNEX C - Table 3.3'!I$87*100,"-")</f>
        <v>0</v>
      </c>
      <c r="J79" s="82">
        <f>IFERROR('ANNEX C - Table 3.3'!J86/'ANNEX C - Table 3.3'!J$87*100,"-")</f>
        <v>17.515704991012299</v>
      </c>
      <c r="K79" s="53"/>
      <c r="L79" s="39"/>
      <c r="M79" s="72"/>
      <c r="N79" s="54"/>
      <c r="O79" s="54"/>
      <c r="P79" s="54"/>
      <c r="Q79" s="54"/>
      <c r="R79" s="54"/>
      <c r="T79" s="55"/>
      <c r="U79" s="55"/>
      <c r="V79" s="55"/>
      <c r="W79" s="55"/>
      <c r="X79" s="55"/>
      <c r="Y79" s="55"/>
      <c r="Z79" s="55"/>
    </row>
    <row r="80" spans="1:26" s="42" customFormat="1" ht="17.100000000000001" customHeight="1">
      <c r="A80" s="47"/>
      <c r="B80" s="58" t="s">
        <v>16</v>
      </c>
      <c r="C80" s="76"/>
      <c r="D80" s="106">
        <f>SUM(D73:D79)</f>
        <v>100</v>
      </c>
      <c r="E80" s="106">
        <f t="shared" ref="E80:J80" si="6">SUM(E73:E79)</f>
        <v>100.00000000000001</v>
      </c>
      <c r="F80" s="106">
        <f t="shared" si="6"/>
        <v>99.999999999999986</v>
      </c>
      <c r="G80" s="106">
        <f t="shared" si="6"/>
        <v>100</v>
      </c>
      <c r="H80" s="106">
        <f t="shared" si="6"/>
        <v>100</v>
      </c>
      <c r="I80" s="106">
        <f t="shared" si="6"/>
        <v>100</v>
      </c>
      <c r="J80" s="106">
        <f t="shared" si="6"/>
        <v>100</v>
      </c>
      <c r="K80" s="53"/>
      <c r="L80" s="39"/>
      <c r="M80" s="72"/>
      <c r="N80" s="54"/>
      <c r="O80" s="54"/>
      <c r="P80" s="54"/>
      <c r="Q80" s="54"/>
      <c r="R80" s="54"/>
      <c r="T80" s="55"/>
      <c r="U80" s="55"/>
      <c r="V80" s="55"/>
      <c r="W80" s="55"/>
      <c r="X80" s="55"/>
      <c r="Y80" s="55"/>
      <c r="Z80" s="55"/>
    </row>
    <row r="81" spans="1:26" s="2" customFormat="1" ht="14.1" customHeight="1">
      <c r="A81" s="4"/>
      <c r="B81" s="4"/>
      <c r="C81" s="10"/>
      <c r="D81" s="13"/>
      <c r="E81" s="13"/>
      <c r="F81" s="29"/>
      <c r="G81" s="13"/>
      <c r="H81" s="13"/>
      <c r="I81" s="13"/>
      <c r="J81" s="14"/>
      <c r="K81" s="13"/>
      <c r="M81" s="22"/>
      <c r="N81" s="23"/>
      <c r="O81" s="23"/>
      <c r="P81" s="23"/>
      <c r="Q81" s="23"/>
      <c r="R81" s="23"/>
      <c r="T81" s="6"/>
      <c r="U81" s="6"/>
      <c r="V81" s="6"/>
      <c r="W81" s="6"/>
      <c r="X81" s="6"/>
      <c r="Y81" s="6"/>
      <c r="Z81" s="6"/>
    </row>
    <row r="82" spans="1:26" s="12" customFormat="1" ht="15" customHeight="1">
      <c r="A82" s="11"/>
      <c r="B82" s="34" t="s">
        <v>25</v>
      </c>
      <c r="C82" s="35" t="s">
        <v>58</v>
      </c>
      <c r="D82" s="33"/>
      <c r="E82" s="33" t="s">
        <v>27</v>
      </c>
      <c r="F82" s="33"/>
      <c r="G82" s="33" t="s">
        <v>28</v>
      </c>
      <c r="H82" s="36"/>
      <c r="I82" s="33" t="s">
        <v>29</v>
      </c>
      <c r="J82" s="33"/>
      <c r="K82" s="11"/>
      <c r="L82" s="11"/>
    </row>
    <row r="83" spans="1:26" s="12" customFormat="1" ht="15" customHeight="1">
      <c r="A83" s="11"/>
      <c r="B83" s="34" t="s">
        <v>30</v>
      </c>
      <c r="C83" s="35" t="s">
        <v>59</v>
      </c>
      <c r="D83" s="33"/>
      <c r="E83" s="33" t="s">
        <v>32</v>
      </c>
      <c r="F83" s="33"/>
      <c r="G83" s="33" t="s">
        <v>33</v>
      </c>
      <c r="H83" s="33"/>
      <c r="I83" s="33" t="s">
        <v>34</v>
      </c>
      <c r="J83" s="33"/>
      <c r="K83" s="11"/>
      <c r="L83" s="11"/>
    </row>
    <row r="84" spans="1:26" s="12" customFormat="1" ht="15" customHeight="1">
      <c r="A84" s="11"/>
      <c r="B84" s="37" t="s">
        <v>35</v>
      </c>
      <c r="C84" s="35" t="s">
        <v>36</v>
      </c>
      <c r="D84" s="33"/>
      <c r="E84" s="33" t="s">
        <v>37</v>
      </c>
      <c r="F84" s="33"/>
      <c r="G84" s="33" t="s">
        <v>38</v>
      </c>
      <c r="H84" s="33"/>
      <c r="I84" s="33"/>
      <c r="J84" s="33"/>
      <c r="K84" s="11"/>
      <c r="L84" s="11"/>
    </row>
    <row r="85" spans="1:26" s="12" customFormat="1" ht="15" customHeight="1">
      <c r="A85" s="11"/>
      <c r="B85" s="110"/>
      <c r="C85" s="35" t="s">
        <v>39</v>
      </c>
      <c r="D85" s="33"/>
      <c r="E85" s="33"/>
      <c r="F85" s="33"/>
      <c r="G85" s="33"/>
      <c r="H85" s="33"/>
      <c r="I85" s="33"/>
      <c r="J85" s="33"/>
      <c r="K85" s="11"/>
      <c r="L85" s="11"/>
    </row>
    <row r="86" spans="1:26" s="12" customFormat="1" ht="15" customHeight="1">
      <c r="A86" s="11"/>
      <c r="B86" s="38" t="s">
        <v>40</v>
      </c>
      <c r="C86" s="35" t="s">
        <v>41</v>
      </c>
      <c r="D86" s="33"/>
      <c r="E86" s="33"/>
      <c r="F86" s="33"/>
      <c r="G86" s="33"/>
      <c r="H86" s="33"/>
      <c r="I86" s="33"/>
      <c r="J86" s="33"/>
      <c r="K86" s="11"/>
      <c r="L86" s="11"/>
    </row>
    <row r="87" spans="1:26" s="12" customFormat="1" ht="15" customHeight="1">
      <c r="A87" s="11"/>
      <c r="B87" s="486" t="s">
        <v>44</v>
      </c>
      <c r="C87" s="486"/>
      <c r="D87" s="486"/>
      <c r="E87" s="486"/>
      <c r="F87" s="486"/>
      <c r="G87" s="486"/>
      <c r="H87" s="486"/>
      <c r="I87" s="486"/>
      <c r="J87" s="486"/>
      <c r="K87" s="27"/>
      <c r="L87" s="11"/>
    </row>
    <row r="88" spans="1:26" s="12" customFormat="1" ht="15" customHeight="1">
      <c r="A88" s="11"/>
      <c r="B88" s="500" t="s">
        <v>66</v>
      </c>
      <c r="C88" s="500"/>
      <c r="D88" s="500"/>
      <c r="E88" s="500"/>
      <c r="F88" s="500"/>
      <c r="G88" s="500"/>
      <c r="H88" s="500"/>
      <c r="I88" s="500"/>
      <c r="J88" s="500"/>
      <c r="K88" s="28"/>
      <c r="L88" s="28"/>
    </row>
    <row r="89" spans="1:26" s="12" customFormat="1" ht="15" customHeight="1">
      <c r="A89" s="11"/>
      <c r="B89" s="499" t="s">
        <v>67</v>
      </c>
      <c r="C89" s="499"/>
      <c r="D89" s="499"/>
      <c r="E89" s="499"/>
      <c r="F89" s="499"/>
      <c r="G89" s="499"/>
      <c r="H89" s="499"/>
      <c r="I89" s="499"/>
      <c r="J89" s="499"/>
      <c r="K89" s="28"/>
      <c r="L89" s="28"/>
    </row>
    <row r="90" spans="1:26" ht="11.25" customHeight="1">
      <c r="A90" s="7"/>
      <c r="B90" s="5"/>
      <c r="C90" s="7"/>
      <c r="D90" s="7"/>
      <c r="E90" s="7"/>
      <c r="F90" s="7"/>
      <c r="G90" s="7"/>
      <c r="H90" s="7"/>
      <c r="I90" s="7"/>
      <c r="J90" s="7"/>
    </row>
    <row r="91" spans="1:26" ht="11.25" customHeight="1">
      <c r="A91" s="7"/>
      <c r="B91" s="8"/>
      <c r="C91" s="7"/>
      <c r="D91" s="7"/>
      <c r="E91" s="7"/>
      <c r="F91" s="7"/>
      <c r="G91" s="7"/>
      <c r="H91" s="7"/>
      <c r="I91" s="7"/>
      <c r="J91" s="7"/>
    </row>
  </sheetData>
  <sheetProtection sheet="1" objects="1" scenarios="1"/>
  <mergeCells count="17">
    <mergeCell ref="B89:J89"/>
    <mergeCell ref="A73:A79"/>
    <mergeCell ref="A7:A13"/>
    <mergeCell ref="A18:A24"/>
    <mergeCell ref="A29:A35"/>
    <mergeCell ref="A40:A46"/>
    <mergeCell ref="A62:A68"/>
    <mergeCell ref="A51:A57"/>
    <mergeCell ref="B88:J88"/>
    <mergeCell ref="B87:J87"/>
    <mergeCell ref="C71:J71"/>
    <mergeCell ref="C5:J5"/>
    <mergeCell ref="C16:J16"/>
    <mergeCell ref="C27:J27"/>
    <mergeCell ref="C38:J38"/>
    <mergeCell ref="C60:J60"/>
    <mergeCell ref="C49:J49"/>
  </mergeCells>
  <conditionalFormatting sqref="D7:J14">
    <cfRule type="cellIs" dxfId="1158" priority="46" operator="between">
      <formula>0.0000000000001</formula>
      <formula>0.049999999999999</formula>
    </cfRule>
  </conditionalFormatting>
  <conditionalFormatting sqref="E8">
    <cfRule type="cellIs" dxfId="1157" priority="45" operator="equal">
      <formula>0</formula>
    </cfRule>
  </conditionalFormatting>
  <conditionalFormatting sqref="D18:J25">
    <cfRule type="cellIs" dxfId="1156" priority="44" operator="between">
      <formula>0.0000000000001</formula>
      <formula>0.049999999999999</formula>
    </cfRule>
  </conditionalFormatting>
  <conditionalFormatting sqref="E19">
    <cfRule type="cellIs" dxfId="1155" priority="43" operator="equal">
      <formula>0</formula>
    </cfRule>
  </conditionalFormatting>
  <conditionalFormatting sqref="D29:J36">
    <cfRule type="cellIs" dxfId="1154" priority="42" operator="between">
      <formula>0.0000000000001</formula>
      <formula>0.049999999999999</formula>
    </cfRule>
  </conditionalFormatting>
  <conditionalFormatting sqref="E30">
    <cfRule type="cellIs" dxfId="1153" priority="41" operator="equal">
      <formula>0</formula>
    </cfRule>
  </conditionalFormatting>
  <conditionalFormatting sqref="D40:J47">
    <cfRule type="cellIs" dxfId="1152" priority="40" operator="between">
      <formula>0.0000000000001</formula>
      <formula>0.049999999999999</formula>
    </cfRule>
  </conditionalFormatting>
  <conditionalFormatting sqref="E41">
    <cfRule type="cellIs" dxfId="1151" priority="39" operator="equal">
      <formula>0</formula>
    </cfRule>
  </conditionalFormatting>
  <conditionalFormatting sqref="D51:J58">
    <cfRule type="cellIs" dxfId="1150" priority="38" operator="between">
      <formula>0.0000000000001</formula>
      <formula>0.049999999999999</formula>
    </cfRule>
  </conditionalFormatting>
  <conditionalFormatting sqref="E52">
    <cfRule type="cellIs" dxfId="1149" priority="37" operator="equal">
      <formula>0</formula>
    </cfRule>
  </conditionalFormatting>
  <conditionalFormatting sqref="D62:J69">
    <cfRule type="cellIs" dxfId="1148" priority="36" operator="between">
      <formula>0.0000000000001</formula>
      <formula>0.049999999999999</formula>
    </cfRule>
  </conditionalFormatting>
  <conditionalFormatting sqref="E63">
    <cfRule type="cellIs" dxfId="1147" priority="35" operator="equal">
      <formula>0</formula>
    </cfRule>
  </conditionalFormatting>
  <conditionalFormatting sqref="D73:J80">
    <cfRule type="cellIs" dxfId="1146" priority="34" operator="between">
      <formula>0.0000000000001</formula>
      <formula>0.049999999999999</formula>
    </cfRule>
  </conditionalFormatting>
  <conditionalFormatting sqref="E74">
    <cfRule type="cellIs" dxfId="1145" priority="33" operator="equal">
      <formula>0</formula>
    </cfRule>
  </conditionalFormatting>
  <printOptions horizontalCentered="1"/>
  <pageMargins left="0.6" right="0.6" top="1" bottom="0.23622047244094499" header="0.31496062992126" footer="0.31496062992126"/>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1"/>
  <sheetViews>
    <sheetView tabSelected="1" view="pageBreakPreview" zoomScale="70" zoomScaleNormal="100" zoomScaleSheetLayoutView="70" workbookViewId="0">
      <selection activeCell="H94" sqref="H94"/>
    </sheetView>
  </sheetViews>
  <sheetFormatPr defaultColWidth="8.625" defaultRowHeight="15"/>
  <cols>
    <col min="1" max="1" width="2.625" style="125" customWidth="1"/>
    <col min="2" max="2" width="2.125" style="125" customWidth="1"/>
    <col min="3" max="3" width="28.875" style="125" customWidth="1"/>
    <col min="4" max="5" width="12.75" style="125" customWidth="1"/>
    <col min="6" max="7" width="11.625" style="125" customWidth="1"/>
    <col min="8" max="9" width="12.625" style="125" customWidth="1"/>
    <col min="10" max="19" width="11.625" style="125" customWidth="1"/>
    <col min="20" max="20" width="2.875" style="125" customWidth="1"/>
    <col min="21" max="22" width="8.625" style="125"/>
    <col min="23" max="23" width="16.875" style="125" bestFit="1" customWidth="1"/>
    <col min="24" max="16384" width="8.625" style="125"/>
  </cols>
  <sheetData>
    <row r="1" spans="1:23" s="184" customFormat="1" ht="20.25">
      <c r="B1" s="112" t="s">
        <v>160</v>
      </c>
      <c r="C1" s="112"/>
      <c r="K1" s="216"/>
      <c r="S1" s="113"/>
    </row>
    <row r="2" spans="1:23" s="184" customFormat="1" ht="18">
      <c r="B2" s="187" t="s">
        <v>1</v>
      </c>
      <c r="C2" s="187"/>
      <c r="S2" s="422"/>
    </row>
    <row r="3" spans="1:23" s="184" customFormat="1" ht="18">
      <c r="B3" s="187"/>
      <c r="C3" s="187"/>
    </row>
    <row r="4" spans="1:23" s="123" customFormat="1"/>
    <row r="5" spans="1:23" s="184" customFormat="1" ht="20.100000000000001" customHeight="1">
      <c r="A5" s="188"/>
      <c r="B5" s="188" t="s">
        <v>69</v>
      </c>
      <c r="C5" s="188"/>
    </row>
    <row r="6" spans="1:23" s="123" customFormat="1"/>
    <row r="7" spans="1:23" s="123" customFormat="1" ht="53.1" customHeight="1">
      <c r="B7" s="527" t="s">
        <v>70</v>
      </c>
      <c r="C7" s="528"/>
      <c r="D7" s="452" t="s">
        <v>14</v>
      </c>
      <c r="E7" s="507"/>
      <c r="F7" s="507"/>
      <c r="G7" s="453"/>
      <c r="H7" s="452" t="s">
        <v>15</v>
      </c>
      <c r="I7" s="507"/>
      <c r="J7" s="507"/>
      <c r="K7" s="453"/>
      <c r="L7" s="503" t="s">
        <v>71</v>
      </c>
      <c r="M7" s="504"/>
      <c r="W7" s="416"/>
    </row>
    <row r="8" spans="1:23" s="123" customFormat="1" ht="33.950000000000003" customHeight="1">
      <c r="B8" s="529"/>
      <c r="C8" s="530"/>
      <c r="D8" s="452" t="s">
        <v>72</v>
      </c>
      <c r="E8" s="453"/>
      <c r="F8" s="508" t="s">
        <v>73</v>
      </c>
      <c r="G8" s="509"/>
      <c r="H8" s="452" t="s">
        <v>72</v>
      </c>
      <c r="I8" s="453"/>
      <c r="J8" s="508" t="s">
        <v>73</v>
      </c>
      <c r="K8" s="509"/>
      <c r="L8" s="505"/>
      <c r="M8" s="506"/>
    </row>
    <row r="9" spans="1:23" s="123" customFormat="1" ht="20.100000000000001" customHeight="1">
      <c r="B9" s="531"/>
      <c r="C9" s="532"/>
      <c r="D9" s="438" t="s">
        <v>74</v>
      </c>
      <c r="E9" s="438" t="s">
        <v>75</v>
      </c>
      <c r="F9" s="438" t="s">
        <v>74</v>
      </c>
      <c r="G9" s="438" t="s">
        <v>75</v>
      </c>
      <c r="H9" s="438" t="s">
        <v>74</v>
      </c>
      <c r="I9" s="438" t="s">
        <v>75</v>
      </c>
      <c r="J9" s="438" t="s">
        <v>74</v>
      </c>
      <c r="K9" s="438" t="s">
        <v>75</v>
      </c>
      <c r="L9" s="438" t="s">
        <v>74</v>
      </c>
      <c r="M9" s="438" t="s">
        <v>75</v>
      </c>
    </row>
    <row r="10" spans="1:23" s="123" customFormat="1" ht="20.100000000000001" customHeight="1">
      <c r="B10" s="217" t="s">
        <v>76</v>
      </c>
      <c r="C10" s="218"/>
      <c r="D10" s="219">
        <v>467.3453169384901</v>
      </c>
      <c r="E10" s="219">
        <v>58.943994867630003</v>
      </c>
      <c r="F10" s="220">
        <f>+D10/$D$18*100</f>
        <v>4.6917080934743272</v>
      </c>
      <c r="G10" s="221">
        <f t="shared" ref="G10:G17" si="0">+E10/$E$18*100</f>
        <v>0.49480709531225553</v>
      </c>
      <c r="H10" s="219">
        <v>616.51913913336</v>
      </c>
      <c r="I10" s="219">
        <v>57.966368978559998</v>
      </c>
      <c r="J10" s="220">
        <f t="shared" ref="J10:J17" si="1">+H10/$H$18*100</f>
        <v>5.4736788213515304</v>
      </c>
      <c r="K10" s="221">
        <f t="shared" ref="K10:K17" si="2">+I10/$I$18*100</f>
        <v>0.47597858419489514</v>
      </c>
      <c r="L10" s="219">
        <f>(H10-D10)/ABS(D10)*100</f>
        <v>31.919400235373168</v>
      </c>
      <c r="M10" s="219">
        <f>(I10-E10)/ABS(E10)*100</f>
        <v>-1.6585674100736649</v>
      </c>
    </row>
    <row r="11" spans="1:23" s="123" customFormat="1" ht="20.100000000000001" customHeight="1">
      <c r="B11" s="217" t="s">
        <v>77</v>
      </c>
      <c r="C11" s="217"/>
      <c r="D11" s="219">
        <v>1229.2143881201796</v>
      </c>
      <c r="E11" s="219">
        <v>345.1327500932419</v>
      </c>
      <c r="F11" s="220">
        <f t="shared" ref="F11:F17" si="3">+D11/$D$18*100</f>
        <v>12.340158089393203</v>
      </c>
      <c r="G11" s="221">
        <f t="shared" si="0"/>
        <v>2.8972270025856504</v>
      </c>
      <c r="H11" s="219">
        <v>1640.8741936042659</v>
      </c>
      <c r="I11" s="219">
        <v>327.52437862483617</v>
      </c>
      <c r="J11" s="220">
        <f t="shared" si="1"/>
        <v>14.568271691709988</v>
      </c>
      <c r="K11" s="221">
        <f t="shared" si="2"/>
        <v>2.6893971931349192</v>
      </c>
      <c r="L11" s="219">
        <f t="shared" ref="L11:L17" si="4">(H11-D11)/ABS(D11)*100</f>
        <v>33.489667015176408</v>
      </c>
      <c r="M11" s="219">
        <f t="shared" ref="M11:M17" si="5">(I11-E11)/ABS(E11)*100</f>
        <v>-5.1019126593024282</v>
      </c>
    </row>
    <row r="12" spans="1:23" s="123" customFormat="1" ht="20.100000000000001" customHeight="1">
      <c r="B12" s="217" t="s">
        <v>78</v>
      </c>
      <c r="C12" s="217"/>
      <c r="D12" s="219">
        <v>2952.3322757883552</v>
      </c>
      <c r="E12" s="219">
        <v>1653.1239661026643</v>
      </c>
      <c r="F12" s="220">
        <f t="shared" si="3"/>
        <v>29.638643484609421</v>
      </c>
      <c r="G12" s="221">
        <f t="shared" si="0"/>
        <v>13.877197663566228</v>
      </c>
      <c r="H12" s="219">
        <v>3752.7624763724211</v>
      </c>
      <c r="I12" s="219">
        <v>2012.4855880396519</v>
      </c>
      <c r="J12" s="220">
        <f t="shared" si="1"/>
        <v>33.318375999417441</v>
      </c>
      <c r="K12" s="221">
        <f t="shared" si="2"/>
        <v>16.525099946523177</v>
      </c>
      <c r="L12" s="219">
        <f t="shared" si="4"/>
        <v>27.111792502093234</v>
      </c>
      <c r="M12" s="219">
        <f t="shared" si="5"/>
        <v>21.7383347713604</v>
      </c>
    </row>
    <row r="13" spans="1:23" s="123" customFormat="1" ht="20.100000000000001" customHeight="1">
      <c r="B13" s="217" t="s">
        <v>79</v>
      </c>
      <c r="C13" s="217"/>
      <c r="D13" s="219">
        <v>3756.1199383810927</v>
      </c>
      <c r="E13" s="219">
        <v>4095.0216489047234</v>
      </c>
      <c r="F13" s="220">
        <f t="shared" si="3"/>
        <v>37.707916772133338</v>
      </c>
      <c r="G13" s="221">
        <f t="shared" si="0"/>
        <v>34.375779447688799</v>
      </c>
      <c r="H13" s="219">
        <v>3621.1871261603301</v>
      </c>
      <c r="I13" s="219">
        <v>4334.3535845444403</v>
      </c>
      <c r="J13" s="220">
        <f t="shared" si="1"/>
        <v>32.150202682235076</v>
      </c>
      <c r="K13" s="221">
        <f t="shared" si="2"/>
        <v>35.590628133609584</v>
      </c>
      <c r="L13" s="222">
        <f t="shared" si="4"/>
        <v>-3.5923456767708895</v>
      </c>
      <c r="M13" s="219">
        <f t="shared" si="5"/>
        <v>5.8444608150906827</v>
      </c>
    </row>
    <row r="14" spans="1:23" s="123" customFormat="1" ht="48.95" customHeight="1">
      <c r="B14" s="417"/>
      <c r="C14" s="278" t="s">
        <v>80</v>
      </c>
      <c r="D14" s="219">
        <v>34.465146742927509</v>
      </c>
      <c r="E14" s="219">
        <v>18.594552629412554</v>
      </c>
      <c r="F14" s="223">
        <f t="shared" si="3"/>
        <v>0.34599770674037927</v>
      </c>
      <c r="G14" s="224">
        <f t="shared" si="0"/>
        <v>0.15609251792065426</v>
      </c>
      <c r="H14" s="219">
        <v>41.579187954566898</v>
      </c>
      <c r="I14" s="219">
        <v>20.714077199267525</v>
      </c>
      <c r="J14" s="223">
        <f t="shared" si="1"/>
        <v>0.36915499628418991</v>
      </c>
      <c r="K14" s="224">
        <f t="shared" si="2"/>
        <v>0.17008926575783676</v>
      </c>
      <c r="L14" s="219">
        <f t="shared" si="4"/>
        <v>20.641261923828136</v>
      </c>
      <c r="M14" s="219">
        <f t="shared" si="5"/>
        <v>11.398631696588074</v>
      </c>
    </row>
    <row r="15" spans="1:23" s="123" customFormat="1" ht="37.5" customHeight="1">
      <c r="B15" s="501" t="s">
        <v>162</v>
      </c>
      <c r="C15" s="502"/>
      <c r="D15" s="219">
        <v>1447.230736298927</v>
      </c>
      <c r="E15" s="219">
        <v>5464.9735968027935</v>
      </c>
      <c r="F15" s="223">
        <f t="shared" si="3"/>
        <v>14.528837483808898</v>
      </c>
      <c r="G15" s="224">
        <f t="shared" si="0"/>
        <v>45.875881291465745</v>
      </c>
      <c r="H15" s="219">
        <v>1490.5230759265414</v>
      </c>
      <c r="I15" s="219">
        <v>5185.7338127041694</v>
      </c>
      <c r="J15" s="223">
        <f t="shared" si="1"/>
        <v>13.233400352993813</v>
      </c>
      <c r="K15" s="224">
        <f t="shared" si="2"/>
        <v>42.581556886812677</v>
      </c>
      <c r="L15" s="219">
        <f t="shared" si="4"/>
        <v>2.9913916655977055</v>
      </c>
      <c r="M15" s="219">
        <f t="shared" si="5"/>
        <v>-5.1096273230302423</v>
      </c>
    </row>
    <row r="16" spans="1:23" s="123" customFormat="1" ht="20.100000000000001" customHeight="1">
      <c r="B16" s="217" t="s">
        <v>82</v>
      </c>
      <c r="C16" s="225"/>
      <c r="D16" s="219">
        <v>14.769078304831197</v>
      </c>
      <c r="E16" s="219">
        <v>15.67690709214336</v>
      </c>
      <c r="F16" s="223">
        <f t="shared" si="3"/>
        <v>0.14826767639366875</v>
      </c>
      <c r="G16" s="224">
        <f t="shared" si="0"/>
        <v>0.1316002568058626</v>
      </c>
      <c r="H16" s="219">
        <v>29.27137757922787</v>
      </c>
      <c r="I16" s="219">
        <v>35.948338920707428</v>
      </c>
      <c r="J16" s="223">
        <f t="shared" si="1"/>
        <v>0.25988182581391978</v>
      </c>
      <c r="K16" s="224">
        <f t="shared" si="2"/>
        <v>0.29518218520751704</v>
      </c>
      <c r="L16" s="219">
        <f t="shared" si="4"/>
        <v>98.193665001103994</v>
      </c>
      <c r="M16" s="219">
        <f t="shared" si="5"/>
        <v>129.30759689660533</v>
      </c>
    </row>
    <row r="17" spans="1:25" s="123" customFormat="1" ht="20.100000000000001" customHeight="1">
      <c r="B17" s="217" t="s">
        <v>83</v>
      </c>
      <c r="C17" s="217"/>
      <c r="D17" s="219">
        <v>59.614210930194346</v>
      </c>
      <c r="E17" s="219">
        <v>261.0527203563762</v>
      </c>
      <c r="F17" s="220">
        <f t="shared" si="3"/>
        <v>0.59847069344676962</v>
      </c>
      <c r="G17" s="221">
        <f t="shared" si="0"/>
        <v>2.1914147246547948</v>
      </c>
      <c r="H17" s="219">
        <v>70.624939188420811</v>
      </c>
      <c r="I17" s="219">
        <v>203.63037864780659</v>
      </c>
      <c r="J17" s="220">
        <f t="shared" si="1"/>
        <v>0.62703363019404579</v>
      </c>
      <c r="K17" s="221">
        <f t="shared" si="2"/>
        <v>1.6720678047593862</v>
      </c>
      <c r="L17" s="219">
        <f t="shared" si="4"/>
        <v>18.469972321062087</v>
      </c>
      <c r="M17" s="219">
        <f t="shared" si="5"/>
        <v>-21.996454061148825</v>
      </c>
    </row>
    <row r="18" spans="1:25" s="123" customFormat="1" ht="20.100000000000001" customHeight="1">
      <c r="B18" s="217" t="s">
        <v>84</v>
      </c>
      <c r="C18" s="217"/>
      <c r="D18" s="226">
        <v>9961.0910915049972</v>
      </c>
      <c r="E18" s="226">
        <v>11912.520136848987</v>
      </c>
      <c r="F18" s="227">
        <v>100</v>
      </c>
      <c r="G18" s="228">
        <v>100</v>
      </c>
      <c r="H18" s="226">
        <v>11263.341515919134</v>
      </c>
      <c r="I18" s="226">
        <v>12178.35652765944</v>
      </c>
      <c r="J18" s="227">
        <v>100</v>
      </c>
      <c r="K18" s="228">
        <v>100</v>
      </c>
      <c r="L18" s="226">
        <v>13.073371304923812</v>
      </c>
      <c r="M18" s="226">
        <v>2.2315713867138953</v>
      </c>
    </row>
    <row r="19" spans="1:25" s="123" customFormat="1" ht="20.100000000000001" customHeight="1">
      <c r="B19" s="229"/>
      <c r="C19" s="229"/>
      <c r="D19" s="230"/>
      <c r="E19" s="230"/>
      <c r="F19" s="231"/>
      <c r="G19" s="232"/>
      <c r="H19" s="230"/>
      <c r="I19" s="230"/>
      <c r="J19" s="231"/>
      <c r="K19" s="232"/>
      <c r="L19" s="230"/>
      <c r="M19" s="230"/>
    </row>
    <row r="20" spans="1:25" s="123" customFormat="1"/>
    <row r="21" spans="1:25" s="189" customFormat="1" ht="18">
      <c r="A21" s="188"/>
      <c r="B21" s="115" t="s">
        <v>85</v>
      </c>
      <c r="C21" s="115"/>
      <c r="D21" s="115"/>
      <c r="E21" s="116"/>
      <c r="F21" s="116"/>
      <c r="G21" s="116"/>
      <c r="H21" s="116"/>
      <c r="I21" s="116"/>
      <c r="J21" s="116"/>
      <c r="K21" s="116"/>
      <c r="L21" s="188"/>
      <c r="M21" s="188"/>
      <c r="N21" s="188"/>
      <c r="O21" s="188"/>
      <c r="P21" s="188"/>
      <c r="Q21" s="188"/>
      <c r="R21" s="188"/>
      <c r="S21" s="188"/>
      <c r="T21" s="188"/>
      <c r="U21" s="188"/>
    </row>
    <row r="22" spans="1:25" s="189" customFormat="1" ht="15.95" customHeight="1">
      <c r="A22" s="188"/>
      <c r="B22" s="115"/>
      <c r="C22" s="115"/>
      <c r="D22" s="115"/>
      <c r="E22" s="116"/>
      <c r="F22" s="116"/>
      <c r="G22" s="116"/>
      <c r="H22" s="116"/>
      <c r="I22" s="116"/>
      <c r="J22" s="116"/>
      <c r="K22" s="116"/>
      <c r="L22" s="188"/>
      <c r="M22" s="188"/>
      <c r="N22" s="188"/>
      <c r="O22" s="188"/>
      <c r="P22" s="188"/>
      <c r="Q22" s="188"/>
      <c r="R22" s="188"/>
      <c r="S22" s="188"/>
      <c r="T22" s="188"/>
      <c r="U22" s="188"/>
    </row>
    <row r="23" spans="1:25" s="189" customFormat="1" ht="18">
      <c r="A23" s="188"/>
      <c r="B23" s="115" t="s">
        <v>86</v>
      </c>
      <c r="C23" s="115"/>
      <c r="D23" s="115"/>
      <c r="E23" s="116"/>
      <c r="F23" s="116"/>
      <c r="G23" s="116"/>
      <c r="H23" s="116"/>
      <c r="I23" s="116"/>
      <c r="J23" s="116"/>
      <c r="K23" s="116"/>
      <c r="L23" s="188"/>
      <c r="M23" s="188"/>
      <c r="N23" s="188"/>
      <c r="O23" s="188"/>
      <c r="P23" s="188"/>
      <c r="Q23" s="188"/>
      <c r="R23" s="188"/>
      <c r="S23" s="188"/>
      <c r="T23" s="188"/>
      <c r="U23" s="188"/>
    </row>
    <row r="24" spans="1:25" s="233" customFormat="1" ht="15.95" customHeight="1">
      <c r="B24" s="234"/>
      <c r="C24" s="234"/>
    </row>
    <row r="25" spans="1:25" s="233" customFormat="1" ht="19.5">
      <c r="B25" s="234"/>
      <c r="C25" s="234"/>
      <c r="D25" s="510" t="s">
        <v>4</v>
      </c>
      <c r="E25" s="511"/>
      <c r="F25" s="511"/>
      <c r="G25" s="511"/>
      <c r="H25" s="511"/>
      <c r="I25" s="511"/>
      <c r="J25" s="511"/>
      <c r="K25" s="511"/>
      <c r="L25" s="511"/>
      <c r="M25" s="511"/>
      <c r="N25" s="511"/>
      <c r="O25" s="511"/>
      <c r="P25" s="511"/>
      <c r="Q25" s="511"/>
      <c r="R25" s="511"/>
      <c r="S25" s="512"/>
      <c r="V25" s="123"/>
      <c r="W25" s="416"/>
    </row>
    <row r="26" spans="1:25" ht="20.100000000000001" customHeight="1">
      <c r="A26" s="123"/>
      <c r="B26" s="235"/>
      <c r="C26" s="235"/>
      <c r="D26" s="508" t="s">
        <v>6</v>
      </c>
      <c r="E26" s="509"/>
      <c r="F26" s="508" t="s">
        <v>7</v>
      </c>
      <c r="G26" s="509"/>
      <c r="H26" s="508" t="s">
        <v>8</v>
      </c>
      <c r="I26" s="509"/>
      <c r="J26" s="508" t="s">
        <v>9</v>
      </c>
      <c r="K26" s="509"/>
      <c r="L26" s="508" t="s">
        <v>10</v>
      </c>
      <c r="M26" s="509"/>
      <c r="N26" s="508" t="s">
        <v>11</v>
      </c>
      <c r="O26" s="509"/>
      <c r="P26" s="525" t="s">
        <v>12</v>
      </c>
      <c r="Q26" s="526"/>
      <c r="R26" s="508" t="s">
        <v>13</v>
      </c>
      <c r="S26" s="509"/>
      <c r="T26" s="123"/>
      <c r="V26" s="123"/>
      <c r="W26" s="123"/>
    </row>
    <row r="27" spans="1:25" ht="26.1" customHeight="1">
      <c r="A27" s="123"/>
      <c r="B27" s="236" t="s">
        <v>70</v>
      </c>
      <c r="C27" s="237"/>
      <c r="D27" s="430" t="s">
        <v>14</v>
      </c>
      <c r="E27" s="430" t="s">
        <v>15</v>
      </c>
      <c r="F27" s="430" t="s">
        <v>14</v>
      </c>
      <c r="G27" s="430" t="s">
        <v>15</v>
      </c>
      <c r="H27" s="430" t="s">
        <v>14</v>
      </c>
      <c r="I27" s="430" t="s">
        <v>15</v>
      </c>
      <c r="J27" s="430" t="s">
        <v>14</v>
      </c>
      <c r="K27" s="430" t="s">
        <v>15</v>
      </c>
      <c r="L27" s="430" t="s">
        <v>14</v>
      </c>
      <c r="M27" s="430" t="s">
        <v>15</v>
      </c>
      <c r="N27" s="430" t="s">
        <v>14</v>
      </c>
      <c r="O27" s="430" t="s">
        <v>15</v>
      </c>
      <c r="P27" s="430" t="s">
        <v>14</v>
      </c>
      <c r="Q27" s="430" t="s">
        <v>15</v>
      </c>
      <c r="R27" s="430" t="s">
        <v>14</v>
      </c>
      <c r="S27" s="126" t="s">
        <v>15</v>
      </c>
      <c r="T27" s="123"/>
    </row>
    <row r="28" spans="1:25" ht="20.100000000000001" customHeight="1">
      <c r="A28" s="123"/>
      <c r="B28" s="217" t="s">
        <v>76</v>
      </c>
      <c r="C28" s="218"/>
      <c r="D28" s="131">
        <f>+'RAW by Ins Annex C p.2,3'!C49</f>
        <v>0</v>
      </c>
      <c r="E28" s="131">
        <f>+'RAW by Ins Annex C p.2,3'!C105</f>
        <v>0</v>
      </c>
      <c r="F28" s="429">
        <f>+'RAW by Ins Annex C p.2,3'!E49</f>
        <v>467.3453169384901</v>
      </c>
      <c r="G28" s="429">
        <f>+'RAW by Ins Annex C p.2,3'!E105</f>
        <v>616.51913913336</v>
      </c>
      <c r="H28" s="131">
        <f>+'RAW by Ins Annex C p.2,3'!G49</f>
        <v>0</v>
      </c>
      <c r="I28" s="131">
        <f>+'RAW by Ins Annex C p.2,3'!G105</f>
        <v>0</v>
      </c>
      <c r="J28" s="131">
        <f>+'RAW by Ins Annex C p.2,3'!I49</f>
        <v>0</v>
      </c>
      <c r="K28" s="131">
        <f>+'RAW by Ins Annex C p.2,3'!I105</f>
        <v>0</v>
      </c>
      <c r="L28" s="131">
        <f>+'RAW by Ins Annex C p.2,3'!K49</f>
        <v>0</v>
      </c>
      <c r="M28" s="131">
        <f>+'RAW by Ins Annex C p.2,3'!K105</f>
        <v>0</v>
      </c>
      <c r="N28" s="131">
        <f>+'RAW by Ins Annex C p.2,3'!M49</f>
        <v>0</v>
      </c>
      <c r="O28" s="131">
        <f>+'RAW by Ins Annex C p.2,3'!M105</f>
        <v>0</v>
      </c>
      <c r="P28" s="429">
        <v>467.3453169384901</v>
      </c>
      <c r="Q28" s="429">
        <v>616.51913913336</v>
      </c>
      <c r="R28" s="429">
        <v>-348.27844751489005</v>
      </c>
      <c r="S28" s="429">
        <v>-499.33891453343</v>
      </c>
      <c r="T28" s="196"/>
      <c r="U28" s="238"/>
      <c r="V28" s="238"/>
      <c r="W28" s="238"/>
      <c r="X28" s="238"/>
      <c r="Y28" s="238"/>
    </row>
    <row r="29" spans="1:25" ht="20.100000000000001" customHeight="1">
      <c r="A29" s="123"/>
      <c r="B29" s="217" t="s">
        <v>77</v>
      </c>
      <c r="C29" s="217"/>
      <c r="D29" s="429">
        <v>1340.9349231757374</v>
      </c>
      <c r="E29" s="429">
        <v>2169.4672601859452</v>
      </c>
      <c r="F29" s="429">
        <v>462.45530260014993</v>
      </c>
      <c r="G29" s="429">
        <v>785.97351298091985</v>
      </c>
      <c r="H29" s="429">
        <v>3472.7552576852263</v>
      </c>
      <c r="I29" s="429">
        <v>4619.8643430179163</v>
      </c>
      <c r="J29" s="429">
        <v>955.76479659574932</v>
      </c>
      <c r="K29" s="429">
        <v>749.99259965621832</v>
      </c>
      <c r="L29" s="429">
        <v>4765.5498474096485</v>
      </c>
      <c r="M29" s="429">
        <v>5416.5492565462018</v>
      </c>
      <c r="N29" s="429">
        <v>8253.9418761665402</v>
      </c>
      <c r="O29" s="429">
        <v>9234.3808230126288</v>
      </c>
      <c r="P29" s="429">
        <v>19251.402003633051</v>
      </c>
      <c r="Q29" s="429">
        <v>22976.227795399827</v>
      </c>
      <c r="R29" s="429">
        <v>345.13275009324184</v>
      </c>
      <c r="S29" s="429">
        <v>327.52437862483617</v>
      </c>
      <c r="T29" s="196"/>
      <c r="U29" s="238"/>
      <c r="V29" s="238"/>
      <c r="W29" s="238"/>
      <c r="X29" s="238"/>
      <c r="Y29" s="238"/>
    </row>
    <row r="30" spans="1:25" ht="20.100000000000001" customHeight="1">
      <c r="A30" s="123"/>
      <c r="B30" s="217" t="s">
        <v>78</v>
      </c>
      <c r="C30" s="217"/>
      <c r="D30" s="429">
        <v>1623.66679716575</v>
      </c>
      <c r="E30" s="429">
        <v>1864.2596558541368</v>
      </c>
      <c r="F30" s="429">
        <v>2213.2863018081202</v>
      </c>
      <c r="G30" s="429">
        <v>4035.5539151110397</v>
      </c>
      <c r="H30" s="429">
        <v>3756.3503571622828</v>
      </c>
      <c r="I30" s="429">
        <v>4630.4035317374482</v>
      </c>
      <c r="J30" s="429">
        <v>2564.3072166696807</v>
      </c>
      <c r="K30" s="429">
        <v>2751.7179442665933</v>
      </c>
      <c r="L30" s="429">
        <v>322.88921379824973</v>
      </c>
      <c r="M30" s="429">
        <v>430.20886589088258</v>
      </c>
      <c r="N30" s="429">
        <v>627.55852564603981</v>
      </c>
      <c r="O30" s="429">
        <v>567.44121709728313</v>
      </c>
      <c r="P30" s="429">
        <v>11108.058412250122</v>
      </c>
      <c r="Q30" s="429">
        <v>14279.585129957382</v>
      </c>
      <c r="R30" s="429">
        <v>1653.1239661026639</v>
      </c>
      <c r="S30" s="429">
        <v>2012.4855880396517</v>
      </c>
      <c r="T30" s="196"/>
      <c r="U30" s="238"/>
      <c r="V30" s="238"/>
      <c r="W30" s="238"/>
      <c r="X30" s="238"/>
      <c r="Y30" s="238"/>
    </row>
    <row r="31" spans="1:25" ht="20.100000000000001" customHeight="1">
      <c r="A31" s="123"/>
      <c r="B31" s="217" t="s">
        <v>79</v>
      </c>
      <c r="C31" s="217"/>
      <c r="D31" s="429">
        <v>638.76825026337997</v>
      </c>
      <c r="E31" s="429">
        <v>747.18607139902383</v>
      </c>
      <c r="F31" s="429">
        <v>1782.9621684573428</v>
      </c>
      <c r="G31" s="429">
        <v>1468.1183221219599</v>
      </c>
      <c r="H31" s="429">
        <v>11430.319543367497</v>
      </c>
      <c r="I31" s="429">
        <v>11245.272890976545</v>
      </c>
      <c r="J31" s="429">
        <v>1027.9002338085811</v>
      </c>
      <c r="K31" s="429">
        <v>1074.1895686786092</v>
      </c>
      <c r="L31" s="429">
        <v>1681.0838469908672</v>
      </c>
      <c r="M31" s="429">
        <v>1744.961003186914</v>
      </c>
      <c r="N31" s="132">
        <v>0</v>
      </c>
      <c r="O31" s="132">
        <v>0</v>
      </c>
      <c r="P31" s="429">
        <v>16561.03404288767</v>
      </c>
      <c r="Q31" s="429">
        <v>16279.727856363052</v>
      </c>
      <c r="R31" s="429">
        <v>4095.0216489047234</v>
      </c>
      <c r="S31" s="429">
        <v>4334.3535845444394</v>
      </c>
      <c r="T31" s="196"/>
      <c r="U31" s="238"/>
      <c r="V31" s="238"/>
      <c r="W31" s="238"/>
      <c r="X31" s="238"/>
      <c r="Y31" s="238"/>
    </row>
    <row r="32" spans="1:25" ht="48.95" customHeight="1">
      <c r="A32" s="123"/>
      <c r="B32" s="417"/>
      <c r="C32" s="278" t="s">
        <v>80</v>
      </c>
      <c r="D32" s="429">
        <v>5.0435265146245492</v>
      </c>
      <c r="E32" s="429">
        <v>3.9859809266537667</v>
      </c>
      <c r="F32" s="132">
        <v>0</v>
      </c>
      <c r="G32" s="132">
        <v>0</v>
      </c>
      <c r="H32" s="429">
        <v>5.9362255877572565</v>
      </c>
      <c r="I32" s="429">
        <v>6.4492000522072086</v>
      </c>
      <c r="J32" s="429">
        <v>279.9559375197216</v>
      </c>
      <c r="K32" s="429">
        <v>288.14360969079388</v>
      </c>
      <c r="L32" s="429">
        <v>58.934929449351806</v>
      </c>
      <c r="M32" s="429">
        <v>59.992245262745463</v>
      </c>
      <c r="N32" s="429">
        <v>1036.636984353745</v>
      </c>
      <c r="O32" s="429">
        <v>1175.6870833153043</v>
      </c>
      <c r="P32" s="429">
        <v>1386.5076034252002</v>
      </c>
      <c r="Q32" s="429">
        <v>1534.2581192477046</v>
      </c>
      <c r="R32" s="429">
        <v>18.594552629412554</v>
      </c>
      <c r="S32" s="429">
        <v>20.714077199267525</v>
      </c>
      <c r="T32" s="196"/>
      <c r="U32" s="238"/>
      <c r="V32" s="238"/>
      <c r="W32" s="238"/>
      <c r="X32" s="238"/>
      <c r="Y32" s="238"/>
    </row>
    <row r="33" spans="1:26" ht="31.5" customHeight="1">
      <c r="A33" s="123"/>
      <c r="B33" s="501" t="s">
        <v>162</v>
      </c>
      <c r="C33" s="502"/>
      <c r="D33" s="429">
        <v>95.790777708000007</v>
      </c>
      <c r="E33" s="429">
        <v>95.790777708000007</v>
      </c>
      <c r="F33" s="429">
        <v>45.225355204419991</v>
      </c>
      <c r="G33" s="429">
        <v>46.84722181155</v>
      </c>
      <c r="H33" s="429">
        <v>358.54322409376334</v>
      </c>
      <c r="I33" s="429">
        <v>319.08519660225085</v>
      </c>
      <c r="J33" s="429">
        <v>3014.2431441752738</v>
      </c>
      <c r="K33" s="429">
        <v>3252.0924980000013</v>
      </c>
      <c r="L33" s="429">
        <v>1666.1917801830923</v>
      </c>
      <c r="M33" s="429">
        <v>1735.376133209119</v>
      </c>
      <c r="N33" s="429">
        <v>2479.9099094969702</v>
      </c>
      <c r="O33" s="429">
        <v>2941.9023623976404</v>
      </c>
      <c r="P33" s="429">
        <v>7659.90419086152</v>
      </c>
      <c r="Q33" s="429">
        <v>8391.0941897285611</v>
      </c>
      <c r="R33" s="429">
        <v>5464.9735968027935</v>
      </c>
      <c r="S33" s="429">
        <v>5185.7338127041703</v>
      </c>
      <c r="T33" s="196"/>
      <c r="U33" s="238"/>
      <c r="V33" s="239"/>
      <c r="W33" s="238"/>
      <c r="X33" s="238"/>
      <c r="Y33" s="238"/>
    </row>
    <row r="34" spans="1:26" ht="20.100000000000001" customHeight="1">
      <c r="A34" s="123"/>
      <c r="B34" s="217" t="s">
        <v>82</v>
      </c>
      <c r="C34" s="225"/>
      <c r="D34" s="429">
        <v>7.6268598082499986E-2</v>
      </c>
      <c r="E34" s="429">
        <v>8.1395895131250007E-2</v>
      </c>
      <c r="F34" s="429">
        <v>2.6050933989999997E-2</v>
      </c>
      <c r="G34" s="429">
        <v>3.51226E-6</v>
      </c>
      <c r="H34" s="429">
        <v>41.580499313294197</v>
      </c>
      <c r="I34" s="429">
        <v>51.465680052772193</v>
      </c>
      <c r="J34" s="429">
        <v>1.20843497142249</v>
      </c>
      <c r="K34" s="429">
        <v>2.2676643779240275</v>
      </c>
      <c r="L34" s="429">
        <v>12.122043480949632</v>
      </c>
      <c r="M34" s="429">
        <v>24.246924211720671</v>
      </c>
      <c r="N34" s="429">
        <v>8.4296239957480985</v>
      </c>
      <c r="O34" s="429">
        <v>6.4895159222532905</v>
      </c>
      <c r="P34" s="429">
        <v>63.442921293486918</v>
      </c>
      <c r="Q34" s="429">
        <v>84.551183972061438</v>
      </c>
      <c r="R34" s="429">
        <v>15.67690709214336</v>
      </c>
      <c r="S34" s="429">
        <v>35.948338920707421</v>
      </c>
      <c r="T34" s="196"/>
      <c r="U34" s="238"/>
      <c r="V34" s="238"/>
      <c r="W34" s="238"/>
      <c r="X34" s="238"/>
      <c r="Y34" s="238"/>
    </row>
    <row r="35" spans="1:26" ht="20.100000000000001" customHeight="1">
      <c r="A35" s="123"/>
      <c r="B35" s="217" t="s">
        <v>83</v>
      </c>
      <c r="C35" s="217"/>
      <c r="D35" s="429">
        <v>79.109005011931103</v>
      </c>
      <c r="E35" s="429">
        <v>49.94715122945513</v>
      </c>
      <c r="F35" s="429">
        <v>44.306565642800003</v>
      </c>
      <c r="G35" s="429">
        <v>43.375580832609998</v>
      </c>
      <c r="H35" s="429">
        <v>429.02898063687979</v>
      </c>
      <c r="I35" s="429">
        <v>452.44344593961364</v>
      </c>
      <c r="J35" s="429">
        <v>362.7122502499721</v>
      </c>
      <c r="K35" s="429">
        <v>418.07476231125861</v>
      </c>
      <c r="L35" s="429">
        <v>71.729197805925622</v>
      </c>
      <c r="M35" s="429">
        <v>78.415704349808564</v>
      </c>
      <c r="N35" s="429">
        <v>710.6455893312517</v>
      </c>
      <c r="O35" s="429">
        <v>687.65244266184743</v>
      </c>
      <c r="P35" s="429">
        <v>1697.5315886787603</v>
      </c>
      <c r="Q35" s="429">
        <v>1729.9090873245932</v>
      </c>
      <c r="R35" s="429">
        <v>261.0527203563762</v>
      </c>
      <c r="S35" s="429">
        <v>203.63037864780657</v>
      </c>
      <c r="T35" s="196"/>
      <c r="U35" s="238"/>
      <c r="V35" s="238"/>
      <c r="W35" s="238"/>
      <c r="X35" s="238"/>
      <c r="Y35" s="238"/>
    </row>
    <row r="36" spans="1:26" ht="20.100000000000001" customHeight="1">
      <c r="A36" s="123"/>
      <c r="B36" s="217" t="s">
        <v>84</v>
      </c>
      <c r="C36" s="217"/>
      <c r="D36" s="134">
        <v>3783.3895484375057</v>
      </c>
      <c r="E36" s="134">
        <v>4930.7182931983452</v>
      </c>
      <c r="F36" s="134">
        <v>5015.6070615853132</v>
      </c>
      <c r="G36" s="134">
        <v>6996.3876955036994</v>
      </c>
      <c r="H36" s="134">
        <v>19494.514087846699</v>
      </c>
      <c r="I36" s="134">
        <v>21324.984288378753</v>
      </c>
      <c r="J36" s="134">
        <v>8206.0920139903992</v>
      </c>
      <c r="K36" s="134">
        <v>8536.4786469813989</v>
      </c>
      <c r="L36" s="134">
        <v>8578.5008591180849</v>
      </c>
      <c r="M36" s="134">
        <v>9489.7501326573929</v>
      </c>
      <c r="N36" s="134">
        <v>13117.122508990295</v>
      </c>
      <c r="O36" s="134">
        <v>14613.553444406956</v>
      </c>
      <c r="P36" s="134">
        <v>58195.226079968292</v>
      </c>
      <c r="Q36" s="134">
        <v>65891.872501126534</v>
      </c>
      <c r="R36" s="134">
        <v>11505.297694466466</v>
      </c>
      <c r="S36" s="134">
        <v>11621.051244147449</v>
      </c>
      <c r="T36" s="240"/>
      <c r="U36" s="238"/>
      <c r="V36" s="238"/>
      <c r="W36" s="238"/>
      <c r="X36" s="238"/>
      <c r="Y36" s="238"/>
    </row>
    <row r="37" spans="1:26" s="212" customFormat="1" ht="12.75">
      <c r="A37" s="177"/>
      <c r="B37" s="241"/>
      <c r="C37" s="241"/>
      <c r="D37" s="242"/>
      <c r="E37" s="243"/>
      <c r="F37" s="243"/>
      <c r="G37" s="243"/>
      <c r="H37" s="243"/>
      <c r="I37" s="243"/>
      <c r="J37" s="243"/>
      <c r="K37" s="243"/>
      <c r="L37" s="243"/>
      <c r="M37" s="243"/>
      <c r="N37" s="243"/>
      <c r="O37" s="243"/>
      <c r="P37" s="243"/>
      <c r="Q37" s="243"/>
      <c r="R37" s="243"/>
      <c r="S37" s="244"/>
      <c r="T37" s="213"/>
      <c r="U37" s="209"/>
      <c r="V37" s="245"/>
      <c r="W37" s="245"/>
      <c r="X37" s="245"/>
      <c r="Y37" s="245"/>
      <c r="Z37" s="245"/>
    </row>
    <row r="38" spans="1:26" ht="15.95" customHeight="1">
      <c r="A38" s="123"/>
      <c r="B38" s="246"/>
      <c r="C38" s="246"/>
      <c r="D38" s="513" t="s">
        <v>20</v>
      </c>
      <c r="E38" s="514"/>
      <c r="F38" s="514"/>
      <c r="G38" s="514"/>
      <c r="H38" s="514"/>
      <c r="I38" s="514"/>
      <c r="J38" s="514"/>
      <c r="K38" s="515"/>
      <c r="L38" s="519" t="s">
        <v>87</v>
      </c>
      <c r="M38" s="520"/>
      <c r="N38" s="520"/>
      <c r="O38" s="520"/>
      <c r="P38" s="520"/>
      <c r="Q38" s="520"/>
      <c r="R38" s="521"/>
      <c r="S38" s="247"/>
      <c r="T38" s="123"/>
      <c r="V38" s="123"/>
      <c r="W38" s="416"/>
    </row>
    <row r="39" spans="1:26" ht="20.100000000000001" customHeight="1">
      <c r="A39" s="123"/>
      <c r="B39" s="246"/>
      <c r="C39" s="246"/>
      <c r="D39" s="516"/>
      <c r="E39" s="517"/>
      <c r="F39" s="517"/>
      <c r="G39" s="517"/>
      <c r="H39" s="517"/>
      <c r="I39" s="517"/>
      <c r="J39" s="517"/>
      <c r="K39" s="518"/>
      <c r="L39" s="522"/>
      <c r="M39" s="523"/>
      <c r="N39" s="523"/>
      <c r="O39" s="523"/>
      <c r="P39" s="523"/>
      <c r="Q39" s="523"/>
      <c r="R39" s="524"/>
      <c r="S39" s="246"/>
      <c r="T39" s="123"/>
      <c r="V39" s="123"/>
      <c r="W39" s="123"/>
    </row>
    <row r="40" spans="1:26" ht="20.100000000000001" customHeight="1">
      <c r="A40" s="123"/>
      <c r="B40" s="246"/>
      <c r="C40" s="246"/>
      <c r="D40" s="465" t="s">
        <v>4</v>
      </c>
      <c r="E40" s="466"/>
      <c r="F40" s="466"/>
      <c r="G40" s="466"/>
      <c r="H40" s="466"/>
      <c r="I40" s="466"/>
      <c r="J40" s="466"/>
      <c r="K40" s="467"/>
      <c r="L40" s="465" t="s">
        <v>4</v>
      </c>
      <c r="M40" s="466"/>
      <c r="N40" s="466"/>
      <c r="O40" s="466"/>
      <c r="P40" s="466"/>
      <c r="Q40" s="466"/>
      <c r="R40" s="467"/>
      <c r="S40" s="246"/>
      <c r="T40" s="123"/>
    </row>
    <row r="41" spans="1:26" ht="20.100000000000001" customHeight="1">
      <c r="A41" s="123"/>
      <c r="B41" s="236" t="s">
        <v>70</v>
      </c>
      <c r="C41" s="237"/>
      <c r="D41" s="432" t="s">
        <v>6</v>
      </c>
      <c r="E41" s="432" t="s">
        <v>7</v>
      </c>
      <c r="F41" s="432" t="s">
        <v>8</v>
      </c>
      <c r="G41" s="432" t="s">
        <v>9</v>
      </c>
      <c r="H41" s="432" t="s">
        <v>10</v>
      </c>
      <c r="I41" s="432" t="s">
        <v>11</v>
      </c>
      <c r="J41" s="248" t="s">
        <v>12</v>
      </c>
      <c r="K41" s="248" t="s">
        <v>13</v>
      </c>
      <c r="L41" s="432" t="s">
        <v>6</v>
      </c>
      <c r="M41" s="432" t="s">
        <v>7</v>
      </c>
      <c r="N41" s="432" t="s">
        <v>8</v>
      </c>
      <c r="O41" s="432" t="s">
        <v>9</v>
      </c>
      <c r="P41" s="432" t="s">
        <v>10</v>
      </c>
      <c r="Q41" s="432" t="s">
        <v>11</v>
      </c>
      <c r="R41" s="248" t="s">
        <v>12</v>
      </c>
      <c r="S41" s="123"/>
      <c r="T41" s="123"/>
    </row>
    <row r="42" spans="1:26" ht="20.100000000000001" customHeight="1">
      <c r="A42" s="123"/>
      <c r="B42" s="217" t="s">
        <v>76</v>
      </c>
      <c r="C42" s="218"/>
      <c r="D42" s="131">
        <f>IFERROR((E28-D28)/ABS(D28)*100,0)</f>
        <v>0</v>
      </c>
      <c r="E42" s="429">
        <f>IFERROR((G28-F28)/ABS(F28)*100,"-")</f>
        <v>31.919400235373168</v>
      </c>
      <c r="F42" s="131">
        <f>IFERROR((I28-H28)/ABS(H28)*100,0)</f>
        <v>0</v>
      </c>
      <c r="G42" s="131">
        <f>IFERROR((K28-J28)/ABS(J28)*100,0)</f>
        <v>0</v>
      </c>
      <c r="H42" s="131">
        <f>IFERROR((M28-L28)/ABS(L28)*100,0)</f>
        <v>0</v>
      </c>
      <c r="I42" s="131">
        <f>IFERROR((O28-N28)/ABS(N28)*100,0)</f>
        <v>0</v>
      </c>
      <c r="J42" s="429">
        <f t="shared" ref="J42:J50" si="6">IFERROR((Q28-P28)/ABS(P28)*100,"-")</f>
        <v>31.919400235373168</v>
      </c>
      <c r="K42" s="429">
        <f t="shared" ref="K42:K50" si="7">IFERROR((S28-R28)/ABS(R28)*100,"-")</f>
        <v>-43.373475475275178</v>
      </c>
      <c r="L42" s="131">
        <f>E28/$E$36*100</f>
        <v>0</v>
      </c>
      <c r="M42" s="429">
        <f t="shared" ref="M42:M50" si="8">G28/$G$36*100</f>
        <v>8.8119636298824933</v>
      </c>
      <c r="N42" s="131">
        <f>I28/$I$36*100</f>
        <v>0</v>
      </c>
      <c r="O42" s="131">
        <f>K28/$K$36*100</f>
        <v>0</v>
      </c>
      <c r="P42" s="131">
        <f t="shared" ref="P42:P50" si="9">M28/$M$36*100</f>
        <v>0</v>
      </c>
      <c r="Q42" s="131">
        <f>O28/$O$36*100</f>
        <v>0</v>
      </c>
      <c r="R42" s="429">
        <f t="shared" ref="R42:R50" si="10">Q28/$Q$36*100</f>
        <v>0.9356527834640298</v>
      </c>
      <c r="S42" s="196"/>
      <c r="T42" s="196"/>
    </row>
    <row r="43" spans="1:26" ht="20.100000000000001" customHeight="1">
      <c r="A43" s="123"/>
      <c r="B43" s="217" t="s">
        <v>77</v>
      </c>
      <c r="C43" s="217"/>
      <c r="D43" s="429">
        <f>IFERROR((E29-D29)/ABS(D29)*100,"-")</f>
        <v>61.787661928290596</v>
      </c>
      <c r="E43" s="429">
        <f>IFERROR((G29-F29)/ABS(F29)*100,"-")</f>
        <v>69.956644147400254</v>
      </c>
      <c r="F43" s="429">
        <f t="shared" ref="F43:F50" si="11">IFERROR((I29-H29)/ABS(H29)*100,"-")</f>
        <v>33.031670826619049</v>
      </c>
      <c r="G43" s="429">
        <f t="shared" ref="G43:G50" si="12">IFERROR((K29-J29)/ABS(J29)*100,"-")</f>
        <v>-21.529585277931567</v>
      </c>
      <c r="H43" s="429">
        <f t="shared" ref="H43:H50" si="13">IFERROR((M29-L29)/ABS(L29)*100,"-")</f>
        <v>13.660530893206566</v>
      </c>
      <c r="I43" s="429">
        <f>IFERROR((O29-N29)/ABS(N29)*100,"-")</f>
        <v>11.878432893707796</v>
      </c>
      <c r="J43" s="429">
        <f t="shared" si="6"/>
        <v>19.348335207294724</v>
      </c>
      <c r="K43" s="429">
        <f t="shared" si="7"/>
        <v>-5.1019126593024131</v>
      </c>
      <c r="L43" s="429">
        <f t="shared" ref="L43:L50" si="14">E29/$E$36*100</f>
        <v>43.999010512902473</v>
      </c>
      <c r="M43" s="429">
        <f t="shared" si="8"/>
        <v>11.233990270236651</v>
      </c>
      <c r="N43" s="429">
        <f t="shared" ref="N43:N50" si="15">I29/$I$36*100</f>
        <v>21.664092599287656</v>
      </c>
      <c r="O43" s="429">
        <f t="shared" ref="O43:O50" si="16">K29/$K$36*100</f>
        <v>8.7857374295831541</v>
      </c>
      <c r="P43" s="429">
        <f t="shared" si="9"/>
        <v>57.077891207125155</v>
      </c>
      <c r="Q43" s="429">
        <f t="shared" ref="Q43:Q50" si="17">O29/$O$36*100</f>
        <v>63.190522812553183</v>
      </c>
      <c r="R43" s="429">
        <f t="shared" si="10"/>
        <v>34.869593051869956</v>
      </c>
      <c r="S43" s="196"/>
      <c r="T43" s="196"/>
    </row>
    <row r="44" spans="1:26" ht="20.100000000000001" customHeight="1">
      <c r="A44" s="123"/>
      <c r="B44" s="217" t="s">
        <v>78</v>
      </c>
      <c r="C44" s="217"/>
      <c r="D44" s="429">
        <f>IFERROR((E30-D30)/ABS(D30)*100,"-")</f>
        <v>14.817871444335887</v>
      </c>
      <c r="E44" s="429">
        <f>IFERROR((G30-F30)/ABS(F30)*100,"-")</f>
        <v>82.333117582403943</v>
      </c>
      <c r="F44" s="429">
        <f t="shared" si="11"/>
        <v>23.268680806320337</v>
      </c>
      <c r="G44" s="429">
        <f t="shared" si="12"/>
        <v>7.308435057181133</v>
      </c>
      <c r="H44" s="429">
        <f t="shared" si="13"/>
        <v>33.237298586161259</v>
      </c>
      <c r="I44" s="429">
        <f>IFERROR((O30-N30)/ABS(N30)*100,"-")</f>
        <v>-9.5795541120039687</v>
      </c>
      <c r="J44" s="429">
        <f t="shared" si="6"/>
        <v>28.551584804502433</v>
      </c>
      <c r="K44" s="429">
        <f t="shared" si="7"/>
        <v>21.738334771360421</v>
      </c>
      <c r="L44" s="429">
        <f t="shared" si="14"/>
        <v>37.809088757428725</v>
      </c>
      <c r="M44" s="429">
        <f t="shared" si="8"/>
        <v>57.680535881459662</v>
      </c>
      <c r="N44" s="429">
        <f t="shared" si="15"/>
        <v>21.713514388195023</v>
      </c>
      <c r="O44" s="429">
        <f t="shared" si="16"/>
        <v>32.234813183063885</v>
      </c>
      <c r="P44" s="429">
        <f t="shared" si="9"/>
        <v>4.5334056205588649</v>
      </c>
      <c r="Q44" s="429">
        <f t="shared" si="17"/>
        <v>3.8829790389856194</v>
      </c>
      <c r="R44" s="429">
        <f t="shared" si="10"/>
        <v>21.671238937265365</v>
      </c>
      <c r="S44" s="196"/>
      <c r="T44" s="196"/>
    </row>
    <row r="45" spans="1:26" ht="20.100000000000001" customHeight="1">
      <c r="A45" s="123"/>
      <c r="B45" s="217" t="s">
        <v>79</v>
      </c>
      <c r="C45" s="217"/>
      <c r="D45" s="429">
        <f>IFERROR((E31-D31)/ABS(D31)*100,"-")</f>
        <v>16.972950845778652</v>
      </c>
      <c r="E45" s="429">
        <f>IFERROR((G31-F31)/ABS(F31)*100,"-")</f>
        <v>-17.658470376171394</v>
      </c>
      <c r="F45" s="429">
        <f t="shared" si="11"/>
        <v>-1.6189105797862577</v>
      </c>
      <c r="G45" s="429">
        <f t="shared" si="12"/>
        <v>4.5032906256394813</v>
      </c>
      <c r="H45" s="429">
        <f t="shared" si="13"/>
        <v>3.7997602743246066</v>
      </c>
      <c r="I45" s="429" t="str">
        <f>IFERROR((O31-N31)/ABS(N31)*100,"--")</f>
        <v>--</v>
      </c>
      <c r="J45" s="429">
        <f t="shared" si="6"/>
        <v>-1.6986027913240622</v>
      </c>
      <c r="K45" s="429">
        <f t="shared" si="7"/>
        <v>5.8444608150906605</v>
      </c>
      <c r="L45" s="429">
        <f t="shared" si="14"/>
        <v>15.15369621561479</v>
      </c>
      <c r="M45" s="429">
        <f t="shared" si="8"/>
        <v>20.983947517166055</v>
      </c>
      <c r="N45" s="429">
        <f t="shared" si="15"/>
        <v>52.732854284468381</v>
      </c>
      <c r="O45" s="429">
        <f t="shared" si="16"/>
        <v>12.583520829850087</v>
      </c>
      <c r="P45" s="429">
        <f t="shared" si="9"/>
        <v>18.387849825275396</v>
      </c>
      <c r="Q45" s="132">
        <f t="shared" si="17"/>
        <v>0</v>
      </c>
      <c r="R45" s="429">
        <f t="shared" si="10"/>
        <v>24.70673125290941</v>
      </c>
      <c r="S45" s="196"/>
      <c r="T45" s="196"/>
    </row>
    <row r="46" spans="1:26" ht="50.1" customHeight="1">
      <c r="A46" s="123"/>
      <c r="B46" s="417"/>
      <c r="C46" s="278" t="s">
        <v>80</v>
      </c>
      <c r="D46" s="429">
        <f>IFERROR((E32-D32)/ABS(D32)*100,"-")</f>
        <v>-20.968375697128824</v>
      </c>
      <c r="E46" s="132" t="str">
        <f>IFERROR((G32-F32)/ABS(F32)*100,"--")</f>
        <v>--</v>
      </c>
      <c r="F46" s="429">
        <f t="shared" si="11"/>
        <v>8.6414247044098111</v>
      </c>
      <c r="G46" s="429">
        <f t="shared" si="12"/>
        <v>2.924628869675427</v>
      </c>
      <c r="H46" s="429">
        <f t="shared" si="13"/>
        <v>1.794039329939821</v>
      </c>
      <c r="I46" s="429">
        <f>IFERROR((O32-N32)/ABS(N32)*100,"-")</f>
        <v>13.413576889526594</v>
      </c>
      <c r="J46" s="429">
        <f t="shared" si="6"/>
        <v>10.656307650784214</v>
      </c>
      <c r="K46" s="429">
        <f t="shared" si="7"/>
        <v>11.398631696588074</v>
      </c>
      <c r="L46" s="429">
        <f t="shared" si="14"/>
        <v>8.0839761869020338E-2</v>
      </c>
      <c r="M46" s="132">
        <f>G32/$G$36*100</f>
        <v>0</v>
      </c>
      <c r="N46" s="160">
        <f>I32/$I$36*100</f>
        <v>3.0242460979076825E-2</v>
      </c>
      <c r="O46" s="429">
        <f t="shared" si="16"/>
        <v>3.3754387682172071</v>
      </c>
      <c r="P46" s="429">
        <f t="shared" si="9"/>
        <v>0.63217939802537215</v>
      </c>
      <c r="Q46" s="429">
        <f t="shared" si="17"/>
        <v>8.0451827667231406</v>
      </c>
      <c r="R46" s="429">
        <f t="shared" si="10"/>
        <v>2.3284482000742561</v>
      </c>
      <c r="S46" s="196"/>
      <c r="T46" s="196"/>
    </row>
    <row r="47" spans="1:26" ht="32.25" customHeight="1">
      <c r="A47" s="123"/>
      <c r="B47" s="501" t="s">
        <v>162</v>
      </c>
      <c r="C47" s="502"/>
      <c r="D47" s="132">
        <f>IFERROR((E33-D33)/ABS(D33)*100,"0")</f>
        <v>0</v>
      </c>
      <c r="E47" s="429">
        <f>IFERROR((G33-F33)/ABS(F33)*100,"-")</f>
        <v>3.5861887646854789</v>
      </c>
      <c r="F47" s="429">
        <f t="shared" si="11"/>
        <v>-11.005096412362752</v>
      </c>
      <c r="G47" s="429">
        <f t="shared" si="12"/>
        <v>7.8908482975020746</v>
      </c>
      <c r="H47" s="429">
        <f t="shared" si="13"/>
        <v>4.1522442883750283</v>
      </c>
      <c r="I47" s="429">
        <f>IFERROR((O33-N33)/ABS(N33)*100,"-")</f>
        <v>18.629404686494507</v>
      </c>
      <c r="J47" s="429">
        <f t="shared" si="6"/>
        <v>9.5456807376177277</v>
      </c>
      <c r="K47" s="429">
        <f t="shared" si="7"/>
        <v>-5.1096273230302254</v>
      </c>
      <c r="L47" s="429">
        <f t="shared" si="14"/>
        <v>1.9427347500289789</v>
      </c>
      <c r="M47" s="429">
        <f t="shared" si="8"/>
        <v>0.66959156425331956</v>
      </c>
      <c r="N47" s="429">
        <f t="shared" si="15"/>
        <v>1.4962974522618488</v>
      </c>
      <c r="O47" s="429">
        <f t="shared" si="16"/>
        <v>38.096416947636605</v>
      </c>
      <c r="P47" s="429">
        <f t="shared" si="9"/>
        <v>18.286847482286298</v>
      </c>
      <c r="Q47" s="429">
        <f t="shared" si="17"/>
        <v>20.131327904532313</v>
      </c>
      <c r="R47" s="429">
        <f t="shared" si="10"/>
        <v>12.734642181530203</v>
      </c>
      <c r="S47" s="196"/>
      <c r="T47" s="196"/>
    </row>
    <row r="48" spans="1:26" ht="20.100000000000001" customHeight="1">
      <c r="A48" s="123"/>
      <c r="B48" s="217" t="s">
        <v>82</v>
      </c>
      <c r="C48" s="225"/>
      <c r="D48" s="429">
        <f>IFERROR((E34-D34)/ABS(D34)*100,"-")</f>
        <v>6.7226842732887357</v>
      </c>
      <c r="E48" s="429">
        <f>IFERROR((G34-F34)/ABS(F34)*100,"-")</f>
        <v>-99.986517719474662</v>
      </c>
      <c r="F48" s="429">
        <f t="shared" si="11"/>
        <v>23.77359796715449</v>
      </c>
      <c r="G48" s="429">
        <f t="shared" si="12"/>
        <v>87.652991807633839</v>
      </c>
      <c r="H48" s="429">
        <f t="shared" si="13"/>
        <v>100.0234057056953</v>
      </c>
      <c r="I48" s="429">
        <f>IFERROR((O34-N34)/ABS(N34)*100,"-")</f>
        <v>-23.015357203042488</v>
      </c>
      <c r="J48" s="429">
        <f t="shared" si="6"/>
        <v>33.271265333019123</v>
      </c>
      <c r="K48" s="429">
        <f t="shared" si="7"/>
        <v>129.3075968966053</v>
      </c>
      <c r="L48" s="429">
        <f t="shared" si="14"/>
        <v>1.650791837845029E-3</v>
      </c>
      <c r="M48" s="429">
        <f t="shared" si="8"/>
        <v>5.0201048782033475E-8</v>
      </c>
      <c r="N48" s="429">
        <f t="shared" si="15"/>
        <v>0.24133982635953871</v>
      </c>
      <c r="O48" s="429">
        <f t="shared" si="16"/>
        <v>2.6564400518074287E-2</v>
      </c>
      <c r="P48" s="429">
        <f t="shared" si="9"/>
        <v>0.25550645562604352</v>
      </c>
      <c r="Q48" s="429">
        <f>O34/$O$36*100</f>
        <v>4.4407514893217315E-2</v>
      </c>
      <c r="R48" s="429">
        <f>Q34/$Q$36*100</f>
        <v>0.12831807742391277</v>
      </c>
      <c r="S48" s="196"/>
      <c r="T48" s="196"/>
    </row>
    <row r="49" spans="1:25" ht="20.100000000000001" customHeight="1">
      <c r="A49" s="123"/>
      <c r="B49" s="217" t="s">
        <v>83</v>
      </c>
      <c r="C49" s="217"/>
      <c r="D49" s="429">
        <f>IFERROR((E35-D35)/ABS(D35)*100,"-")</f>
        <v>-36.86287519110855</v>
      </c>
      <c r="E49" s="429">
        <f>IFERROR((G35-F35)/ABS(F35)*100,"-")</f>
        <v>-2.1012344258311821</v>
      </c>
      <c r="F49" s="429">
        <f t="shared" si="11"/>
        <v>5.4575486411141316</v>
      </c>
      <c r="G49" s="429">
        <f t="shared" si="12"/>
        <v>15.263480079079786</v>
      </c>
      <c r="H49" s="429">
        <f t="shared" si="13"/>
        <v>9.3218755380121685</v>
      </c>
      <c r="I49" s="429">
        <f>IFERROR((O35-N35)/ABS(N35)*100,"-")</f>
        <v>-3.2355293573329309</v>
      </c>
      <c r="J49" s="429">
        <f t="shared" si="6"/>
        <v>1.9073281971166915</v>
      </c>
      <c r="K49" s="429">
        <f t="shared" si="7"/>
        <v>-21.996454061148839</v>
      </c>
      <c r="L49" s="429">
        <f t="shared" si="14"/>
        <v>1.0129792103181898</v>
      </c>
      <c r="M49" s="429">
        <f t="shared" si="8"/>
        <v>0.61997108680077517</v>
      </c>
      <c r="N49" s="429">
        <f t="shared" si="15"/>
        <v>2.1216589884484787</v>
      </c>
      <c r="O49" s="429">
        <f t="shared" si="16"/>
        <v>4.8975084411309915</v>
      </c>
      <c r="P49" s="429">
        <f t="shared" si="9"/>
        <v>0.82632001110286346</v>
      </c>
      <c r="Q49" s="429">
        <f t="shared" si="17"/>
        <v>4.7055799623125383</v>
      </c>
      <c r="R49" s="429">
        <f t="shared" si="10"/>
        <v>2.6253755154628782</v>
      </c>
      <c r="S49" s="196"/>
      <c r="T49" s="196"/>
    </row>
    <row r="50" spans="1:25" ht="20.100000000000001" customHeight="1">
      <c r="A50" s="123"/>
      <c r="B50" s="217" t="s">
        <v>84</v>
      </c>
      <c r="C50" s="217"/>
      <c r="D50" s="134">
        <f>IFERROR((E36-D36)/ABS(D36)*100,"-")</f>
        <v>30.32541931175637</v>
      </c>
      <c r="E50" s="134">
        <f>IFERROR((G36-F36)/ABS(F36)*100,"-")</f>
        <v>39.492340799366943</v>
      </c>
      <c r="F50" s="134">
        <f t="shared" si="11"/>
        <v>9.389668253763805</v>
      </c>
      <c r="G50" s="134">
        <f t="shared" si="12"/>
        <v>4.0261141652778232</v>
      </c>
      <c r="H50" s="134">
        <f t="shared" si="13"/>
        <v>10.6224769164736</v>
      </c>
      <c r="I50" s="134">
        <f>IFERROR((O36-N36)/ABS(N36)*100,"-")</f>
        <v>11.408225656130211</v>
      </c>
      <c r="J50" s="134">
        <f t="shared" si="6"/>
        <v>13.225563228471671</v>
      </c>
      <c r="K50" s="134">
        <f t="shared" si="7"/>
        <v>1.0060891317628013</v>
      </c>
      <c r="L50" s="134">
        <f t="shared" si="14"/>
        <v>100</v>
      </c>
      <c r="M50" s="134">
        <f t="shared" si="8"/>
        <v>100</v>
      </c>
      <c r="N50" s="134">
        <f t="shared" si="15"/>
        <v>100</v>
      </c>
      <c r="O50" s="134">
        <f t="shared" si="16"/>
        <v>100</v>
      </c>
      <c r="P50" s="134">
        <f t="shared" si="9"/>
        <v>100</v>
      </c>
      <c r="Q50" s="134">
        <f t="shared" si="17"/>
        <v>100</v>
      </c>
      <c r="R50" s="134">
        <f t="shared" si="10"/>
        <v>100</v>
      </c>
      <c r="S50" s="196"/>
      <c r="T50" s="196"/>
    </row>
    <row r="51" spans="1:25" s="123" customFormat="1" ht="20.100000000000001" customHeight="1">
      <c r="B51" s="229"/>
      <c r="C51" s="229"/>
      <c r="D51" s="169"/>
      <c r="E51" s="169"/>
      <c r="F51" s="169"/>
      <c r="G51" s="169"/>
      <c r="H51" s="169"/>
      <c r="I51" s="169"/>
      <c r="J51" s="169"/>
      <c r="K51" s="169"/>
      <c r="L51" s="169"/>
      <c r="M51" s="169"/>
      <c r="N51" s="169"/>
      <c r="O51" s="169"/>
      <c r="P51" s="169"/>
      <c r="Q51" s="169"/>
      <c r="R51" s="169"/>
      <c r="S51" s="196"/>
      <c r="T51" s="196"/>
    </row>
    <row r="52" spans="1:25" s="123" customFormat="1">
      <c r="B52" s="229"/>
      <c r="C52" s="229"/>
      <c r="D52" s="169"/>
      <c r="E52" s="169"/>
      <c r="F52" s="169"/>
      <c r="G52" s="169"/>
      <c r="H52" s="169"/>
      <c r="I52" s="169"/>
      <c r="J52" s="169"/>
      <c r="K52" s="169"/>
      <c r="L52" s="169"/>
      <c r="M52" s="169"/>
      <c r="N52" s="169"/>
      <c r="O52" s="169"/>
      <c r="P52" s="169"/>
      <c r="Q52" s="169"/>
      <c r="R52" s="169"/>
      <c r="S52" s="196"/>
      <c r="T52" s="196"/>
    </row>
    <row r="53" spans="1:25" s="189" customFormat="1" ht="18">
      <c r="A53" s="188"/>
      <c r="B53" s="115" t="s">
        <v>88</v>
      </c>
      <c r="C53" s="115"/>
      <c r="D53" s="115"/>
      <c r="E53" s="116"/>
      <c r="F53" s="116"/>
      <c r="G53" s="116"/>
      <c r="H53" s="116"/>
      <c r="I53" s="116"/>
      <c r="J53" s="116"/>
      <c r="K53" s="116"/>
      <c r="L53" s="188"/>
      <c r="M53" s="188"/>
      <c r="N53" s="188"/>
      <c r="O53" s="188"/>
      <c r="P53" s="188"/>
      <c r="Q53" s="188"/>
      <c r="R53" s="188"/>
      <c r="S53" s="188"/>
      <c r="T53" s="188"/>
      <c r="U53" s="188"/>
    </row>
    <row r="54" spans="1:25" s="233" customFormat="1" ht="15.95" customHeight="1">
      <c r="B54" s="234"/>
      <c r="C54" s="234"/>
    </row>
    <row r="55" spans="1:25" s="123" customFormat="1" ht="20.100000000000001" customHeight="1">
      <c r="B55" s="249"/>
      <c r="C55" s="249"/>
      <c r="D55" s="510" t="s">
        <v>4</v>
      </c>
      <c r="E55" s="511"/>
      <c r="F55" s="511"/>
      <c r="G55" s="511"/>
      <c r="H55" s="511"/>
      <c r="I55" s="511"/>
      <c r="J55" s="511"/>
      <c r="K55" s="511"/>
      <c r="L55" s="511"/>
      <c r="M55" s="511"/>
      <c r="N55" s="511"/>
      <c r="O55" s="511"/>
      <c r="P55" s="511"/>
      <c r="Q55" s="511"/>
      <c r="R55" s="511"/>
      <c r="S55" s="512"/>
      <c r="W55" s="416"/>
    </row>
    <row r="56" spans="1:25" ht="20.100000000000001" customHeight="1">
      <c r="A56" s="123"/>
      <c r="B56" s="250"/>
      <c r="C56" s="251"/>
      <c r="D56" s="508" t="s">
        <v>6</v>
      </c>
      <c r="E56" s="509"/>
      <c r="F56" s="508" t="s">
        <v>7</v>
      </c>
      <c r="G56" s="509"/>
      <c r="H56" s="508" t="s">
        <v>8</v>
      </c>
      <c r="I56" s="509"/>
      <c r="J56" s="508" t="s">
        <v>9</v>
      </c>
      <c r="K56" s="509"/>
      <c r="L56" s="508" t="s">
        <v>10</v>
      </c>
      <c r="M56" s="509"/>
      <c r="N56" s="508" t="s">
        <v>11</v>
      </c>
      <c r="O56" s="509"/>
      <c r="P56" s="525" t="s">
        <v>12</v>
      </c>
      <c r="Q56" s="526"/>
      <c r="R56" s="508" t="s">
        <v>13</v>
      </c>
      <c r="S56" s="509"/>
      <c r="T56" s="123"/>
      <c r="V56" s="123"/>
      <c r="W56" s="123"/>
    </row>
    <row r="57" spans="1:25" ht="20.100000000000001" customHeight="1">
      <c r="A57" s="123"/>
      <c r="B57" s="236" t="s">
        <v>70</v>
      </c>
      <c r="C57" s="237"/>
      <c r="D57" s="430" t="s">
        <v>14</v>
      </c>
      <c r="E57" s="430" t="s">
        <v>15</v>
      </c>
      <c r="F57" s="430" t="s">
        <v>14</v>
      </c>
      <c r="G57" s="430" t="s">
        <v>15</v>
      </c>
      <c r="H57" s="430" t="s">
        <v>14</v>
      </c>
      <c r="I57" s="430" t="s">
        <v>15</v>
      </c>
      <c r="J57" s="430" t="s">
        <v>14</v>
      </c>
      <c r="K57" s="430" t="s">
        <v>15</v>
      </c>
      <c r="L57" s="430" t="s">
        <v>14</v>
      </c>
      <c r="M57" s="430" t="s">
        <v>15</v>
      </c>
      <c r="N57" s="430" t="s">
        <v>14</v>
      </c>
      <c r="O57" s="430" t="s">
        <v>15</v>
      </c>
      <c r="P57" s="430" t="s">
        <v>14</v>
      </c>
      <c r="Q57" s="430" t="s">
        <v>15</v>
      </c>
      <c r="R57" s="430" t="s">
        <v>14</v>
      </c>
      <c r="S57" s="126" t="s">
        <v>15</v>
      </c>
      <c r="T57" s="123"/>
    </row>
    <row r="58" spans="1:25" ht="20.100000000000001" customHeight="1">
      <c r="A58" s="123"/>
      <c r="B58" s="217" t="s">
        <v>76</v>
      </c>
      <c r="C58" s="218"/>
      <c r="D58" s="131">
        <v>0</v>
      </c>
      <c r="E58" s="131">
        <v>0</v>
      </c>
      <c r="F58" s="429">
        <v>58.943994867630003</v>
      </c>
      <c r="G58" s="429">
        <v>57.966368978559998</v>
      </c>
      <c r="H58" s="131">
        <v>0</v>
      </c>
      <c r="I58" s="131">
        <v>0</v>
      </c>
      <c r="J58" s="131">
        <v>0</v>
      </c>
      <c r="K58" s="131">
        <v>0</v>
      </c>
      <c r="L58" s="131">
        <v>0</v>
      </c>
      <c r="M58" s="131">
        <v>0</v>
      </c>
      <c r="N58" s="131">
        <v>0</v>
      </c>
      <c r="O58" s="131">
        <v>0</v>
      </c>
      <c r="P58" s="429">
        <v>58.943994867630003</v>
      </c>
      <c r="Q58" s="429">
        <v>57.966368978559998</v>
      </c>
      <c r="R58" s="429">
        <v>60.122874555969993</v>
      </c>
      <c r="S58" s="429">
        <v>59.213855621370001</v>
      </c>
      <c r="T58" s="196"/>
      <c r="U58" s="238"/>
      <c r="V58" s="238"/>
      <c r="W58" s="238"/>
      <c r="X58" s="238"/>
      <c r="Y58" s="238"/>
    </row>
    <row r="59" spans="1:25" ht="20.100000000000001" customHeight="1">
      <c r="A59" s="123"/>
      <c r="B59" s="217" t="s">
        <v>77</v>
      </c>
      <c r="C59" s="217"/>
      <c r="D59" s="131">
        <v>0</v>
      </c>
      <c r="E59" s="131">
        <v>0</v>
      </c>
      <c r="F59" s="429">
        <v>3957.3550023694906</v>
      </c>
      <c r="G59" s="429">
        <v>5648.9129641711597</v>
      </c>
      <c r="H59" s="429">
        <v>14409.210950454975</v>
      </c>
      <c r="I59" s="429">
        <v>16013.609706472553</v>
      </c>
      <c r="J59" s="429">
        <v>0.75441278164932013</v>
      </c>
      <c r="K59" s="429">
        <v>0.35530977668852998</v>
      </c>
      <c r="L59" s="131">
        <v>0</v>
      </c>
      <c r="M59" s="131">
        <v>0</v>
      </c>
      <c r="N59" s="131">
        <v>0</v>
      </c>
      <c r="O59" s="131">
        <v>0</v>
      </c>
      <c r="P59" s="429">
        <v>18367.320365606116</v>
      </c>
      <c r="Q59" s="429">
        <v>21662.877980420402</v>
      </c>
      <c r="R59" s="429">
        <v>1229.2143881201794</v>
      </c>
      <c r="S59" s="429">
        <v>1640.8741936042659</v>
      </c>
      <c r="T59" s="196"/>
      <c r="U59" s="238"/>
      <c r="V59" s="238"/>
      <c r="W59" s="238"/>
      <c r="X59" s="238"/>
      <c r="Y59" s="238"/>
    </row>
    <row r="60" spans="1:25" ht="20.100000000000001" customHeight="1">
      <c r="A60" s="123"/>
      <c r="B60" s="217" t="s">
        <v>78</v>
      </c>
      <c r="C60" s="217"/>
      <c r="D60" s="429">
        <v>7006.7797300927805</v>
      </c>
      <c r="E60" s="429">
        <v>9217.1216084454063</v>
      </c>
      <c r="F60" s="429">
        <v>25.066763893609998</v>
      </c>
      <c r="G60" s="429">
        <v>243.55081871537999</v>
      </c>
      <c r="H60" s="429">
        <v>1055.9267057336626</v>
      </c>
      <c r="I60" s="429">
        <v>1101.8344631481873</v>
      </c>
      <c r="J60" s="429">
        <v>243.04252695032793</v>
      </c>
      <c r="K60" s="429">
        <v>289.19607899297813</v>
      </c>
      <c r="L60" s="429">
        <v>1477.995676092451</v>
      </c>
      <c r="M60" s="429">
        <v>1687.5049290952604</v>
      </c>
      <c r="N60" s="429">
        <v>3.8699801600000007E-2</v>
      </c>
      <c r="O60" s="429">
        <v>0.10034322740381368</v>
      </c>
      <c r="P60" s="429">
        <v>9808.8501025644327</v>
      </c>
      <c r="Q60" s="429">
        <v>12539.308241624616</v>
      </c>
      <c r="R60" s="429">
        <v>2952.3322757883552</v>
      </c>
      <c r="S60" s="429">
        <v>3752.7624763724211</v>
      </c>
      <c r="T60" s="196"/>
      <c r="U60" s="238"/>
      <c r="V60" s="238"/>
      <c r="W60" s="238"/>
      <c r="X60" s="238"/>
      <c r="Y60" s="238"/>
    </row>
    <row r="61" spans="1:25" ht="20.100000000000001" customHeight="1">
      <c r="A61" s="123"/>
      <c r="B61" s="217" t="s">
        <v>79</v>
      </c>
      <c r="C61" s="217"/>
      <c r="D61" s="429">
        <v>1263.1173377904513</v>
      </c>
      <c r="E61" s="429">
        <v>1615.517565224106</v>
      </c>
      <c r="F61" s="429">
        <v>305.12708327230996</v>
      </c>
      <c r="G61" s="429">
        <v>305.02711103614001</v>
      </c>
      <c r="H61" s="429">
        <v>798.06963517359304</v>
      </c>
      <c r="I61" s="429">
        <v>475.85932225691948</v>
      </c>
      <c r="J61" s="429">
        <v>1185.1246593359028</v>
      </c>
      <c r="K61" s="429">
        <v>1115.8002995024076</v>
      </c>
      <c r="L61" s="429">
        <v>9099.0907256166302</v>
      </c>
      <c r="M61" s="429">
        <v>9147.8145757529146</v>
      </c>
      <c r="N61" s="429">
        <v>4249.4063122224115</v>
      </c>
      <c r="O61" s="429">
        <v>4332.8754409746734</v>
      </c>
      <c r="P61" s="429">
        <v>16899.935753411297</v>
      </c>
      <c r="Q61" s="429">
        <v>16992.894314747162</v>
      </c>
      <c r="R61" s="429">
        <v>3756.1199383810927</v>
      </c>
      <c r="S61" s="429">
        <v>3621.1871261603305</v>
      </c>
      <c r="T61" s="196"/>
      <c r="U61" s="238"/>
      <c r="V61" s="238"/>
      <c r="W61" s="238"/>
      <c r="X61" s="238"/>
      <c r="Y61" s="238"/>
    </row>
    <row r="62" spans="1:25" ht="50.1" customHeight="1">
      <c r="A62" s="123"/>
      <c r="B62" s="417"/>
      <c r="C62" s="278" t="s">
        <v>80</v>
      </c>
      <c r="D62" s="131">
        <v>0</v>
      </c>
      <c r="E62" s="131">
        <v>0</v>
      </c>
      <c r="F62" s="131">
        <v>0</v>
      </c>
      <c r="G62" s="131">
        <v>0</v>
      </c>
      <c r="H62" s="131">
        <v>0</v>
      </c>
      <c r="I62" s="131">
        <v>0</v>
      </c>
      <c r="J62" s="429">
        <v>1370.637009311685</v>
      </c>
      <c r="K62" s="429">
        <v>1513.393008492405</v>
      </c>
      <c r="L62" s="131">
        <v>0</v>
      </c>
      <c r="M62" s="131">
        <v>0</v>
      </c>
      <c r="N62" s="131">
        <v>0</v>
      </c>
      <c r="O62" s="131">
        <v>0</v>
      </c>
      <c r="P62" s="429">
        <v>1370.637009311685</v>
      </c>
      <c r="Q62" s="429">
        <v>1513.393008492405</v>
      </c>
      <c r="R62" s="429">
        <v>34.465146742927509</v>
      </c>
      <c r="S62" s="429">
        <v>41.579187954566898</v>
      </c>
      <c r="T62" s="196"/>
      <c r="U62" s="238"/>
      <c r="V62" s="238"/>
      <c r="W62" s="238"/>
      <c r="X62" s="238"/>
      <c r="Y62" s="238"/>
    </row>
    <row r="63" spans="1:25" ht="30.75" customHeight="1">
      <c r="A63" s="123"/>
      <c r="B63" s="501" t="s">
        <v>162</v>
      </c>
      <c r="C63" s="502"/>
      <c r="D63" s="132">
        <v>0</v>
      </c>
      <c r="E63" s="132">
        <v>0</v>
      </c>
      <c r="F63" s="429">
        <v>50</v>
      </c>
      <c r="G63" s="429">
        <v>50</v>
      </c>
      <c r="H63" s="429">
        <v>1323.3593064409165</v>
      </c>
      <c r="I63" s="429">
        <v>1179.4990394989577</v>
      </c>
      <c r="J63" s="429">
        <v>4421.3846197891853</v>
      </c>
      <c r="K63" s="429">
        <v>4872.8207961998432</v>
      </c>
      <c r="L63" s="429">
        <v>5882.9031251352844</v>
      </c>
      <c r="M63" s="429">
        <v>5983.9850908073886</v>
      </c>
      <c r="N63" s="131">
        <v>0</v>
      </c>
      <c r="O63" s="131">
        <v>0</v>
      </c>
      <c r="P63" s="429">
        <v>11677.647051365386</v>
      </c>
      <c r="Q63" s="429">
        <v>12086.304926506189</v>
      </c>
      <c r="R63" s="429">
        <v>1447.2307362989268</v>
      </c>
      <c r="S63" s="429">
        <v>1490.5230759265414</v>
      </c>
      <c r="T63" s="196"/>
      <c r="U63" s="238"/>
      <c r="V63" s="239"/>
      <c r="W63" s="238"/>
      <c r="X63" s="238"/>
      <c r="Y63" s="238"/>
    </row>
    <row r="64" spans="1:25" ht="20.100000000000001" customHeight="1">
      <c r="A64" s="123"/>
      <c r="B64" s="217" t="s">
        <v>82</v>
      </c>
      <c r="C64" s="225"/>
      <c r="D64" s="429">
        <v>4.931127658863999</v>
      </c>
      <c r="E64" s="429">
        <v>3.5324533225540002</v>
      </c>
      <c r="F64" s="429">
        <v>8.207840499999999E-3</v>
      </c>
      <c r="G64" s="132">
        <v>0</v>
      </c>
      <c r="H64" s="429">
        <v>41.03321523188874</v>
      </c>
      <c r="I64" s="429">
        <v>51.88110853818403</v>
      </c>
      <c r="J64" s="429">
        <v>3.3570665151407395</v>
      </c>
      <c r="K64" s="429">
        <v>6.9282653372281002</v>
      </c>
      <c r="L64" s="429">
        <v>12.218148362935258</v>
      </c>
      <c r="M64" s="429">
        <v>27.188600725688858</v>
      </c>
      <c r="N64" s="429">
        <v>2.80298447147034</v>
      </c>
      <c r="O64" s="429">
        <v>1.6977173898859901</v>
      </c>
      <c r="P64" s="429">
        <v>64.350750080799074</v>
      </c>
      <c r="Q64" s="429">
        <v>91.228145313540978</v>
      </c>
      <c r="R64" s="429">
        <v>14.769078304831197</v>
      </c>
      <c r="S64" s="429">
        <v>29.27137757922787</v>
      </c>
      <c r="T64" s="196"/>
      <c r="U64" s="238"/>
      <c r="V64" s="238"/>
      <c r="W64" s="238"/>
      <c r="X64" s="238"/>
      <c r="Y64" s="238"/>
    </row>
    <row r="65" spans="1:26" ht="20.100000000000001" customHeight="1">
      <c r="A65" s="123"/>
      <c r="B65" s="217" t="s">
        <v>83</v>
      </c>
      <c r="C65" s="217"/>
      <c r="D65" s="429">
        <v>34.803211541906869</v>
      </c>
      <c r="E65" s="429">
        <v>34.102766753460457</v>
      </c>
      <c r="F65" s="429">
        <v>29.112936920470002</v>
      </c>
      <c r="G65" s="429">
        <v>12.577617793380002</v>
      </c>
      <c r="H65" s="429">
        <v>546.87424208170125</v>
      </c>
      <c r="I65" s="429">
        <v>510.03656121175288</v>
      </c>
      <c r="J65" s="429">
        <v>368.81989975784592</v>
      </c>
      <c r="K65" s="429">
        <v>364.63671030767534</v>
      </c>
      <c r="L65" s="429">
        <v>189.69410585587957</v>
      </c>
      <c r="M65" s="429">
        <v>139.68957145422897</v>
      </c>
      <c r="N65" s="429">
        <v>729.66570194713836</v>
      </c>
      <c r="O65" s="429">
        <v>801.87129926348155</v>
      </c>
      <c r="P65" s="429">
        <v>1898.9700981049421</v>
      </c>
      <c r="Q65" s="429">
        <v>1862.914526783979</v>
      </c>
      <c r="R65" s="429">
        <v>59.614210930194339</v>
      </c>
      <c r="S65" s="429">
        <v>70.624939188420811</v>
      </c>
      <c r="T65" s="196"/>
      <c r="U65" s="238"/>
      <c r="V65" s="238"/>
      <c r="W65" s="238"/>
      <c r="X65" s="238"/>
      <c r="Y65" s="238"/>
    </row>
    <row r="66" spans="1:26" ht="20.100000000000001" customHeight="1">
      <c r="A66" s="123"/>
      <c r="B66" s="217" t="s">
        <v>84</v>
      </c>
      <c r="C66" s="217"/>
      <c r="D66" s="134">
        <v>8309.6314070840017</v>
      </c>
      <c r="E66" s="134">
        <v>10870.274393745527</v>
      </c>
      <c r="F66" s="134">
        <v>4425.6139891640105</v>
      </c>
      <c r="G66" s="134">
        <v>6318.0348806946195</v>
      </c>
      <c r="H66" s="134">
        <v>18174.474055116734</v>
      </c>
      <c r="I66" s="134">
        <v>19332.720201126558</v>
      </c>
      <c r="J66" s="134">
        <v>7593.1201944417371</v>
      </c>
      <c r="K66" s="134">
        <v>8163.1304686092271</v>
      </c>
      <c r="L66" s="134">
        <v>16661.901781063178</v>
      </c>
      <c r="M66" s="134">
        <v>16986.182767835482</v>
      </c>
      <c r="N66" s="134">
        <v>4981.9136984426214</v>
      </c>
      <c r="O66" s="134">
        <v>5136.5448008554449</v>
      </c>
      <c r="P66" s="134">
        <v>60146.655125312282</v>
      </c>
      <c r="Q66" s="134">
        <v>66806.887512866859</v>
      </c>
      <c r="R66" s="134">
        <v>9553.8686491224762</v>
      </c>
      <c r="S66" s="134">
        <v>10706.036232407143</v>
      </c>
      <c r="T66" s="240"/>
      <c r="U66" s="238"/>
      <c r="V66" s="238"/>
      <c r="W66" s="238"/>
      <c r="X66" s="238"/>
      <c r="Y66" s="238"/>
    </row>
    <row r="67" spans="1:26" s="177" customFormat="1" ht="12.75">
      <c r="B67" s="241"/>
      <c r="C67" s="241"/>
      <c r="D67" s="242"/>
      <c r="E67" s="243"/>
      <c r="F67" s="243"/>
      <c r="G67" s="243"/>
      <c r="H67" s="243"/>
      <c r="I67" s="243"/>
      <c r="J67" s="243"/>
      <c r="K67" s="243"/>
      <c r="L67" s="243"/>
      <c r="M67" s="243"/>
      <c r="N67" s="243"/>
      <c r="O67" s="243"/>
      <c r="P67" s="243"/>
      <c r="Q67" s="243"/>
      <c r="R67" s="243"/>
      <c r="S67" s="244"/>
      <c r="T67" s="213"/>
      <c r="U67" s="209"/>
      <c r="V67" s="252"/>
      <c r="W67" s="252"/>
      <c r="X67" s="252"/>
      <c r="Y67" s="252"/>
      <c r="Z67" s="252"/>
    </row>
    <row r="68" spans="1:26" s="177" customFormat="1" ht="15.95" customHeight="1">
      <c r="B68" s="253"/>
      <c r="C68" s="253"/>
      <c r="D68" s="513" t="s">
        <v>20</v>
      </c>
      <c r="E68" s="514"/>
      <c r="F68" s="514"/>
      <c r="G68" s="514"/>
      <c r="H68" s="514"/>
      <c r="I68" s="514"/>
      <c r="J68" s="514"/>
      <c r="K68" s="515"/>
      <c r="L68" s="519" t="s">
        <v>24</v>
      </c>
      <c r="M68" s="520"/>
      <c r="N68" s="520"/>
      <c r="O68" s="520"/>
      <c r="P68" s="520"/>
      <c r="Q68" s="520"/>
      <c r="R68" s="521"/>
      <c r="S68" s="254"/>
      <c r="T68" s="209"/>
      <c r="U68" s="252"/>
      <c r="V68" s="123"/>
      <c r="W68" s="416"/>
      <c r="X68" s="252"/>
      <c r="Y68" s="252"/>
    </row>
    <row r="69" spans="1:26" ht="15.95" customHeight="1">
      <c r="A69" s="123"/>
      <c r="B69" s="246"/>
      <c r="C69" s="246"/>
      <c r="D69" s="516"/>
      <c r="E69" s="517"/>
      <c r="F69" s="517"/>
      <c r="G69" s="517"/>
      <c r="H69" s="517"/>
      <c r="I69" s="517"/>
      <c r="J69" s="517"/>
      <c r="K69" s="518"/>
      <c r="L69" s="522"/>
      <c r="M69" s="523"/>
      <c r="N69" s="523"/>
      <c r="O69" s="523"/>
      <c r="P69" s="523"/>
      <c r="Q69" s="523"/>
      <c r="R69" s="524"/>
      <c r="S69" s="246"/>
      <c r="T69" s="123"/>
      <c r="V69" s="123"/>
      <c r="W69" s="123"/>
    </row>
    <row r="70" spans="1:26" ht="20.100000000000001" customHeight="1">
      <c r="A70" s="123"/>
      <c r="B70" s="246"/>
      <c r="C70" s="246"/>
      <c r="D70" s="465" t="s">
        <v>4</v>
      </c>
      <c r="E70" s="466"/>
      <c r="F70" s="466"/>
      <c r="G70" s="466"/>
      <c r="H70" s="466"/>
      <c r="I70" s="466"/>
      <c r="J70" s="466"/>
      <c r="K70" s="467"/>
      <c r="L70" s="465" t="s">
        <v>4</v>
      </c>
      <c r="M70" s="466"/>
      <c r="N70" s="466"/>
      <c r="O70" s="466"/>
      <c r="P70" s="466"/>
      <c r="Q70" s="466"/>
      <c r="R70" s="467"/>
      <c r="S70" s="246"/>
      <c r="T70" s="123"/>
    </row>
    <row r="71" spans="1:26" ht="20.100000000000001" customHeight="1">
      <c r="A71" s="123"/>
      <c r="B71" s="236" t="s">
        <v>70</v>
      </c>
      <c r="C71" s="237"/>
      <c r="D71" s="432" t="s">
        <v>6</v>
      </c>
      <c r="E71" s="432" t="s">
        <v>7</v>
      </c>
      <c r="F71" s="432" t="s">
        <v>8</v>
      </c>
      <c r="G71" s="432" t="s">
        <v>9</v>
      </c>
      <c r="H71" s="432" t="s">
        <v>10</v>
      </c>
      <c r="I71" s="432" t="s">
        <v>11</v>
      </c>
      <c r="J71" s="248" t="s">
        <v>12</v>
      </c>
      <c r="K71" s="248" t="s">
        <v>13</v>
      </c>
      <c r="L71" s="432" t="s">
        <v>6</v>
      </c>
      <c r="M71" s="432" t="s">
        <v>7</v>
      </c>
      <c r="N71" s="432" t="s">
        <v>8</v>
      </c>
      <c r="O71" s="432" t="s">
        <v>9</v>
      </c>
      <c r="P71" s="432" t="s">
        <v>10</v>
      </c>
      <c r="Q71" s="432" t="s">
        <v>11</v>
      </c>
      <c r="R71" s="248" t="s">
        <v>12</v>
      </c>
      <c r="S71" s="123"/>
      <c r="T71" s="123"/>
    </row>
    <row r="72" spans="1:26" ht="20.100000000000001" customHeight="1">
      <c r="A72" s="123"/>
      <c r="B72" s="217" t="s">
        <v>76</v>
      </c>
      <c r="C72" s="218"/>
      <c r="D72" s="131">
        <f>IFERROR((E58-D58)/ABS(D58)*100,0)</f>
        <v>0</v>
      </c>
      <c r="E72" s="429">
        <f>IFERROR((G58-F58)/ABS(F58)*100,"-")</f>
        <v>-1.6585674100736649</v>
      </c>
      <c r="F72" s="131">
        <f>IFERROR((I58-H58)/ABS(H58)*100,0)</f>
        <v>0</v>
      </c>
      <c r="G72" s="131">
        <f>IFERROR((K58-J58)/ABS(J58)*100,0)</f>
        <v>0</v>
      </c>
      <c r="H72" s="131">
        <f>IFERROR((M58-L58)/ABS(L58)*100,0)</f>
        <v>0</v>
      </c>
      <c r="I72" s="131">
        <f>IFERROR((O58-N58)/ABS(N58)*100,0)</f>
        <v>0</v>
      </c>
      <c r="J72" s="429">
        <f t="shared" ref="J72:J80" si="18">IFERROR((Q58-P58)/ABS(P58)*100,"-")</f>
        <v>-1.6585674100736649</v>
      </c>
      <c r="K72" s="429">
        <f t="shared" ref="K72:K79" si="19">IFERROR((S58-R58)/ABS(R58)*100,"-")</f>
        <v>-1.5119352514553537</v>
      </c>
      <c r="L72" s="131">
        <f t="shared" ref="L72:L80" si="20">E58/$E$66*100</f>
        <v>0</v>
      </c>
      <c r="M72" s="429">
        <f t="shared" ref="M72:M80" si="21">G58/$G$66*100</f>
        <v>0.91747465902225356</v>
      </c>
      <c r="N72" s="131">
        <f t="shared" ref="N72:N80" si="22">I58/$I$66*100</f>
        <v>0</v>
      </c>
      <c r="O72" s="131">
        <f t="shared" ref="O72:O80" si="23">K58/$K$66*100</f>
        <v>0</v>
      </c>
      <c r="P72" s="131">
        <f t="shared" ref="P72:P80" si="24">M58/$M$66*100</f>
        <v>0</v>
      </c>
      <c r="Q72" s="131">
        <f t="shared" ref="Q72:Q80" si="25">O58/$O$66*100</f>
        <v>0</v>
      </c>
      <c r="R72" s="429">
        <f t="shared" ref="R72:R80" si="26">Q58/$Q$66*100</f>
        <v>8.676705521926284E-2</v>
      </c>
      <c r="S72" s="196"/>
      <c r="T72" s="196"/>
    </row>
    <row r="73" spans="1:26" ht="20.100000000000001" customHeight="1">
      <c r="A73" s="123"/>
      <c r="B73" s="217" t="s">
        <v>77</v>
      </c>
      <c r="C73" s="217"/>
      <c r="D73" s="131">
        <f>IFERROR((E59-D59)/ABS(D59)*100,0)</f>
        <v>0</v>
      </c>
      <c r="E73" s="429">
        <f>IFERROR((G59-F59)/ABS(F59)*100,"-")</f>
        <v>42.744660531815782</v>
      </c>
      <c r="F73" s="429">
        <f>IFERROR((I59-H59)/ABS(H59)*100,"-")</f>
        <v>11.134535829437059</v>
      </c>
      <c r="G73" s="429">
        <f>IFERROR((K59-J59)/ABS(J59)*100,"-")</f>
        <v>-52.902471255624683</v>
      </c>
      <c r="H73" s="131">
        <f>IFERROR((M59-L59)/ABS(L59)*100,0)</f>
        <v>0</v>
      </c>
      <c r="I73" s="131">
        <f>IFERROR((O59-N59)/ABS(N59)*100,0)</f>
        <v>0</v>
      </c>
      <c r="J73" s="429">
        <f>IFERROR((Q59-P59)/ABS(P59)*100,"-")</f>
        <v>17.942506305848571</v>
      </c>
      <c r="K73" s="429">
        <f>IFERROR((S59-R59)/ABS(R59)*100,"-")</f>
        <v>33.48966701517643</v>
      </c>
      <c r="L73" s="131">
        <f t="shared" si="20"/>
        <v>0</v>
      </c>
      <c r="M73" s="429">
        <f t="shared" si="21"/>
        <v>89.409334877716034</v>
      </c>
      <c r="N73" s="429">
        <f t="shared" si="22"/>
        <v>82.831642623883866</v>
      </c>
      <c r="O73" s="429">
        <f t="shared" si="23"/>
        <v>4.3526166591952679E-3</v>
      </c>
      <c r="P73" s="131">
        <f t="shared" si="24"/>
        <v>0</v>
      </c>
      <c r="Q73" s="131">
        <f t="shared" si="25"/>
        <v>0</v>
      </c>
      <c r="R73" s="429">
        <f t="shared" si="26"/>
        <v>32.42611471197214</v>
      </c>
      <c r="S73" s="196"/>
      <c r="T73" s="196"/>
    </row>
    <row r="74" spans="1:26" ht="20.100000000000001" customHeight="1">
      <c r="A74" s="123"/>
      <c r="B74" s="217" t="s">
        <v>78</v>
      </c>
      <c r="C74" s="217"/>
      <c r="D74" s="429">
        <f>IFERROR((E60-D60)/ABS(D60)*100,"-")</f>
        <v>31.545759442952516</v>
      </c>
      <c r="E74" s="429">
        <f>IFERROR((G60-F60)/ABS(F60)*100,"-")</f>
        <v>871.60854009346542</v>
      </c>
      <c r="F74" s="429">
        <f>IFERROR((I60-H60)/ABS(H60)*100,"-")</f>
        <v>4.3476272704579193</v>
      </c>
      <c r="G74" s="429">
        <f t="shared" ref="G74:G80" si="27">IFERROR((K60-J60)/ABS(J60)*100,"-")</f>
        <v>18.989907906974192</v>
      </c>
      <c r="H74" s="429">
        <f>IFERROR((M60-L60)/ABS(L60)*100,"-")</f>
        <v>14.175227735219991</v>
      </c>
      <c r="I74" s="429">
        <f>IFERROR((O60-N60)/ABS(N60)*100,"-")</f>
        <v>159.28615459313792</v>
      </c>
      <c r="J74" s="429">
        <f t="shared" si="18"/>
        <v>27.836679228550249</v>
      </c>
      <c r="K74" s="429">
        <f t="shared" si="19"/>
        <v>27.111792502093234</v>
      </c>
      <c r="L74" s="429">
        <f t="shared" si="20"/>
        <v>84.791986610280034</v>
      </c>
      <c r="M74" s="429">
        <f t="shared" si="21"/>
        <v>3.8548508090636471</v>
      </c>
      <c r="N74" s="429">
        <f t="shared" si="22"/>
        <v>5.6993245217710289</v>
      </c>
      <c r="O74" s="429">
        <f t="shared" si="23"/>
        <v>3.5427104847222806</v>
      </c>
      <c r="P74" s="429">
        <f t="shared" si="24"/>
        <v>9.934574189856642</v>
      </c>
      <c r="Q74" s="429">
        <f t="shared" si="25"/>
        <v>1.9535160559117958E-3</v>
      </c>
      <c r="R74" s="429">
        <f t="shared" si="26"/>
        <v>18.769484267935059</v>
      </c>
      <c r="S74" s="196"/>
      <c r="T74" s="196"/>
    </row>
    <row r="75" spans="1:26" ht="20.100000000000001" customHeight="1">
      <c r="A75" s="123"/>
      <c r="B75" s="217" t="s">
        <v>79</v>
      </c>
      <c r="C75" s="217"/>
      <c r="D75" s="429">
        <f>IFERROR((E61-D61)/ABS(D61)*100,"-")</f>
        <v>27.899247115877778</v>
      </c>
      <c r="E75" s="419" t="str">
        <f>IF(IFERROR((G61-F61)/ABS(F61)*100,"-")&lt;0.5,".")</f>
        <v>.</v>
      </c>
      <c r="F75" s="429">
        <f>IFERROR((I61-H61)/ABS(H61)*100,"-")</f>
        <v>-40.373709099530849</v>
      </c>
      <c r="G75" s="429">
        <f t="shared" si="27"/>
        <v>-5.8495415893499239</v>
      </c>
      <c r="H75" s="429">
        <f>IFERROR((M61-L61)/ABS(L61)*100,"-")</f>
        <v>0.53548042991935907</v>
      </c>
      <c r="I75" s="429">
        <f>IFERROR((O61-N61)/ABS(N61)*100,"-")</f>
        <v>1.964253889118174</v>
      </c>
      <c r="J75" s="429">
        <f t="shared" si="18"/>
        <v>0.5500527498579455</v>
      </c>
      <c r="K75" s="429">
        <f t="shared" si="19"/>
        <v>-3.592345676770877</v>
      </c>
      <c r="L75" s="429">
        <f t="shared" si="20"/>
        <v>14.861791953969744</v>
      </c>
      <c r="M75" s="429">
        <f t="shared" si="21"/>
        <v>4.8278795036124365</v>
      </c>
      <c r="N75" s="429">
        <f t="shared" si="22"/>
        <v>2.4614193828201691</v>
      </c>
      <c r="O75" s="429">
        <f t="shared" si="23"/>
        <v>13.66877944427255</v>
      </c>
      <c r="P75" s="429">
        <f t="shared" si="24"/>
        <v>53.854445703215539</v>
      </c>
      <c r="Q75" s="429">
        <f t="shared" si="25"/>
        <v>84.353891749431881</v>
      </c>
      <c r="R75" s="429">
        <f t="shared" si="26"/>
        <v>25.435841942905014</v>
      </c>
      <c r="S75" s="196"/>
      <c r="T75" s="196"/>
    </row>
    <row r="76" spans="1:26" ht="50.1" customHeight="1">
      <c r="A76" s="123"/>
      <c r="B76" s="417"/>
      <c r="C76" s="278" t="s">
        <v>80</v>
      </c>
      <c r="D76" s="131">
        <f>IFERROR((E62-D62)/ABS(D62)*100,0)</f>
        <v>0</v>
      </c>
      <c r="E76" s="131">
        <f>IFERROR((G62-F62)/ABS(F62)*100,0)</f>
        <v>0</v>
      </c>
      <c r="F76" s="131">
        <f>IFERROR((I62-H62)/ABS(H62)*100,0)</f>
        <v>0</v>
      </c>
      <c r="G76" s="429">
        <f t="shared" si="27"/>
        <v>10.415303118978969</v>
      </c>
      <c r="H76" s="131">
        <f>IFERROR((M62-L62)/ABS(L62)*100,0)</f>
        <v>0</v>
      </c>
      <c r="I76" s="131">
        <f>IFERROR((O62-N62)/ABS(N62)*100,0)</f>
        <v>0</v>
      </c>
      <c r="J76" s="429">
        <f t="shared" si="18"/>
        <v>10.415303118978969</v>
      </c>
      <c r="K76" s="429">
        <f t="shared" si="19"/>
        <v>20.641261923828136</v>
      </c>
      <c r="L76" s="131">
        <f t="shared" si="20"/>
        <v>0</v>
      </c>
      <c r="M76" s="131">
        <f t="shared" si="21"/>
        <v>0</v>
      </c>
      <c r="N76" s="131">
        <f t="shared" si="22"/>
        <v>0</v>
      </c>
      <c r="O76" s="429">
        <f t="shared" si="23"/>
        <v>18.539370579853607</v>
      </c>
      <c r="P76" s="131">
        <f t="shared" si="24"/>
        <v>0</v>
      </c>
      <c r="Q76" s="131">
        <f t="shared" si="25"/>
        <v>0</v>
      </c>
      <c r="R76" s="429">
        <f t="shared" si="26"/>
        <v>2.2653248262777232</v>
      </c>
      <c r="S76" s="196"/>
      <c r="T76" s="196"/>
    </row>
    <row r="77" spans="1:26" ht="31.5" customHeight="1">
      <c r="A77" s="123"/>
      <c r="B77" s="501" t="s">
        <v>162</v>
      </c>
      <c r="C77" s="502"/>
      <c r="D77" s="429" t="str">
        <f>IFERROR((E63-D63)/ABS(D63)*100,"0")</f>
        <v>0</v>
      </c>
      <c r="E77" s="132">
        <f>IFERROR((G63-F63)/ABS(F63)*100,"-")</f>
        <v>0</v>
      </c>
      <c r="F77" s="429">
        <f>IFERROR((I63-H63)/ABS(H63)*100,"-")</f>
        <v>-10.870839555196921</v>
      </c>
      <c r="G77" s="429">
        <f t="shared" si="27"/>
        <v>10.210289654288948</v>
      </c>
      <c r="H77" s="429">
        <f>IFERROR((M63-L63)/ABS(L63)*100,"-")</f>
        <v>1.7182327079332902</v>
      </c>
      <c r="I77" s="131">
        <f>IFERROR((O63-N63)/ABS(N63)*100,0)</f>
        <v>0</v>
      </c>
      <c r="J77" s="429">
        <f t="shared" si="18"/>
        <v>3.4994881532493465</v>
      </c>
      <c r="K77" s="429">
        <f t="shared" si="19"/>
        <v>2.9913916655977215</v>
      </c>
      <c r="L77" s="132">
        <f t="shared" si="20"/>
        <v>0</v>
      </c>
      <c r="M77" s="429">
        <f t="shared" si="21"/>
        <v>0.79138531116344324</v>
      </c>
      <c r="N77" s="429">
        <f t="shared" si="22"/>
        <v>6.1010505879572285</v>
      </c>
      <c r="O77" s="429">
        <f t="shared" si="23"/>
        <v>59.693040738941392</v>
      </c>
      <c r="P77" s="429">
        <f t="shared" si="24"/>
        <v>35.228545298231928</v>
      </c>
      <c r="Q77" s="131">
        <f t="shared" si="25"/>
        <v>0</v>
      </c>
      <c r="R77" s="429">
        <f t="shared" si="26"/>
        <v>18.09140550692231</v>
      </c>
      <c r="S77" s="196"/>
      <c r="T77" s="196"/>
    </row>
    <row r="78" spans="1:26" ht="20.100000000000001" customHeight="1">
      <c r="A78" s="123"/>
      <c r="B78" s="217" t="s">
        <v>82</v>
      </c>
      <c r="C78" s="225"/>
      <c r="D78" s="429">
        <f>IFERROR((E64-D64)/ABS(D64)*100,"-")</f>
        <v>-28.364188337241629</v>
      </c>
      <c r="E78" s="429">
        <f>IFERROR((G64-F64)/ABS(F64)*100,"-")</f>
        <v>-100</v>
      </c>
      <c r="F78" s="429">
        <f>IFERROR((I64-H64)/ABS(H64)*100,"-")</f>
        <v>26.436859127395184</v>
      </c>
      <c r="G78" s="429">
        <f t="shared" si="27"/>
        <v>106.37855419250293</v>
      </c>
      <c r="H78" s="429">
        <f>IFERROR((M64-L64)/ABS(L64)*100,"-")</f>
        <v>122.52635929817058</v>
      </c>
      <c r="I78" s="429">
        <f>IFERROR((O64-N64)/ABS(N64)*100,"-")</f>
        <v>-39.431794675786001</v>
      </c>
      <c r="J78" s="429">
        <f t="shared" si="18"/>
        <v>41.767027111563628</v>
      </c>
      <c r="K78" s="429">
        <f t="shared" si="19"/>
        <v>98.193665001103994</v>
      </c>
      <c r="L78" s="429">
        <f>E64/$E$66*100</f>
        <v>3.2496450361791065E-2</v>
      </c>
      <c r="M78" s="132">
        <f t="shared" si="21"/>
        <v>0</v>
      </c>
      <c r="N78" s="429">
        <f t="shared" si="22"/>
        <v>0.26835907207285192</v>
      </c>
      <c r="O78" s="429">
        <f t="shared" si="23"/>
        <v>8.4872652273172422E-2</v>
      </c>
      <c r="P78" s="429">
        <f t="shared" si="24"/>
        <v>0.1600630412217886</v>
      </c>
      <c r="Q78" s="429">
        <f t="shared" si="25"/>
        <v>3.3051739169163881E-2</v>
      </c>
      <c r="R78" s="429">
        <f t="shared" si="26"/>
        <v>0.13655500010529698</v>
      </c>
      <c r="S78" s="196"/>
      <c r="T78" s="196"/>
    </row>
    <row r="79" spans="1:26" ht="20.100000000000001" customHeight="1">
      <c r="A79" s="123"/>
      <c r="B79" s="217" t="s">
        <v>83</v>
      </c>
      <c r="C79" s="217"/>
      <c r="D79" s="429">
        <f>IFERROR((E65-D65)/ABS(D65)*100,"-")</f>
        <v>-2.0125866476517524</v>
      </c>
      <c r="E79" s="429">
        <f>IFERROR((G65-F65)/ABS(F65)*100,"-")</f>
        <v>-56.797152318437583</v>
      </c>
      <c r="F79" s="429">
        <f>IFERROR((I65-H65)/ABS(H65)*100,"-")</f>
        <v>-6.7360424088953419</v>
      </c>
      <c r="G79" s="429">
        <f t="shared" si="27"/>
        <v>-1.1342092584801167</v>
      </c>
      <c r="H79" s="429">
        <f>IFERROR((M65-L65)/ABS(L65)*100,"-")</f>
        <v>-26.360615779829043</v>
      </c>
      <c r="I79" s="429">
        <f>IFERROR((O65-N65)/ABS(N65)*100,"-")</f>
        <v>9.8957093808383796</v>
      </c>
      <c r="J79" s="429">
        <f t="shared" si="18"/>
        <v>-1.8986908407322656</v>
      </c>
      <c r="K79" s="429">
        <f t="shared" si="19"/>
        <v>18.469972321062102</v>
      </c>
      <c r="L79" s="429">
        <f t="shared" si="20"/>
        <v>0.31372498538843052</v>
      </c>
      <c r="M79" s="429">
        <f t="shared" si="21"/>
        <v>0.19907483942217791</v>
      </c>
      <c r="N79" s="429">
        <f t="shared" si="22"/>
        <v>2.6382038114948356</v>
      </c>
      <c r="O79" s="429">
        <f t="shared" si="23"/>
        <v>4.4668734832777872</v>
      </c>
      <c r="P79" s="429">
        <f t="shared" si="24"/>
        <v>0.8223717674740959</v>
      </c>
      <c r="Q79" s="429">
        <f t="shared" si="25"/>
        <v>15.611102995343041</v>
      </c>
      <c r="R79" s="429">
        <f t="shared" si="26"/>
        <v>2.7885066886631797</v>
      </c>
      <c r="S79" s="196"/>
      <c r="T79" s="196"/>
    </row>
    <row r="80" spans="1:26" ht="20.100000000000001" customHeight="1">
      <c r="A80" s="123"/>
      <c r="B80" s="217" t="s">
        <v>84</v>
      </c>
      <c r="C80" s="217"/>
      <c r="D80" s="134">
        <f>IFERROR((E66-D66)/ABS(D66)*100,"-")</f>
        <v>30.815361852013851</v>
      </c>
      <c r="E80" s="134">
        <f>IFERROR((G66-F66)/ABS(F66)*100,"-")</f>
        <v>42.760640583750579</v>
      </c>
      <c r="F80" s="134">
        <f>IFERROR((I66-H66)/ABS(H66)*100,"-")</f>
        <v>6.3729280005422666</v>
      </c>
      <c r="G80" s="134">
        <f t="shared" si="27"/>
        <v>7.5069307421834957</v>
      </c>
      <c r="H80" s="134">
        <f>IFERROR((M66-L66)/ABS(L66)*100,"-")</f>
        <v>1.9462423379596496</v>
      </c>
      <c r="I80" s="134">
        <f>IFERROR((O66-N66)/ABS(N66)*100,"-")</f>
        <v>3.1038494797925194</v>
      </c>
      <c r="J80" s="134">
        <f t="shared" si="18"/>
        <v>11.073321323818167</v>
      </c>
      <c r="K80" s="134">
        <f>IFERROR((S66-R66)/ABS(R66)*100,"-")</f>
        <v>12.059696711347328</v>
      </c>
      <c r="L80" s="134">
        <f t="shared" si="20"/>
        <v>100</v>
      </c>
      <c r="M80" s="134">
        <f t="shared" si="21"/>
        <v>100</v>
      </c>
      <c r="N80" s="134">
        <f t="shared" si="22"/>
        <v>100</v>
      </c>
      <c r="O80" s="134">
        <f t="shared" si="23"/>
        <v>100</v>
      </c>
      <c r="P80" s="134">
        <f t="shared" si="24"/>
        <v>100</v>
      </c>
      <c r="Q80" s="134">
        <f t="shared" si="25"/>
        <v>100</v>
      </c>
      <c r="R80" s="134">
        <f t="shared" si="26"/>
        <v>100</v>
      </c>
      <c r="S80" s="196"/>
      <c r="T80" s="196"/>
    </row>
    <row r="81" spans="2:26" s="177" customFormat="1" ht="12.75">
      <c r="B81" s="241"/>
      <c r="C81" s="241"/>
      <c r="D81" s="242"/>
      <c r="E81" s="244"/>
      <c r="F81" s="244"/>
      <c r="G81" s="244"/>
      <c r="H81" s="244"/>
      <c r="I81" s="244"/>
      <c r="J81" s="244"/>
      <c r="K81" s="244"/>
      <c r="L81" s="244"/>
      <c r="M81" s="244"/>
      <c r="N81" s="244"/>
      <c r="O81" s="244"/>
      <c r="P81" s="244"/>
      <c r="Q81" s="244"/>
      <c r="R81" s="244"/>
      <c r="S81" s="213"/>
      <c r="T81" s="209"/>
      <c r="U81" s="209"/>
    </row>
    <row r="82" spans="2:26" s="177" customFormat="1" ht="14.1" customHeight="1">
      <c r="B82" s="255" t="s">
        <v>25</v>
      </c>
      <c r="C82" s="256" t="s">
        <v>26</v>
      </c>
      <c r="D82" s="177" t="s">
        <v>27</v>
      </c>
      <c r="G82" s="177" t="s">
        <v>28</v>
      </c>
      <c r="J82" s="177" t="s">
        <v>29</v>
      </c>
    </row>
    <row r="83" spans="2:26" s="177" customFormat="1" ht="14.1" customHeight="1">
      <c r="B83" s="255" t="s">
        <v>30</v>
      </c>
      <c r="C83" s="256" t="s">
        <v>31</v>
      </c>
      <c r="D83" s="177" t="s">
        <v>32</v>
      </c>
      <c r="G83" s="177" t="s">
        <v>33</v>
      </c>
      <c r="J83" s="177" t="s">
        <v>34</v>
      </c>
    </row>
    <row r="84" spans="2:26" s="177" customFormat="1" ht="14.1" customHeight="1">
      <c r="B84" s="257" t="s">
        <v>35</v>
      </c>
      <c r="C84" s="256" t="s">
        <v>36</v>
      </c>
      <c r="D84" s="177" t="s">
        <v>37</v>
      </c>
      <c r="G84" s="177" t="s">
        <v>38</v>
      </c>
    </row>
    <row r="85" spans="2:26" s="177" customFormat="1" ht="14.1" customHeight="1">
      <c r="B85" s="258"/>
      <c r="C85" s="256" t="s">
        <v>39</v>
      </c>
    </row>
    <row r="86" spans="2:26" s="177" customFormat="1" ht="14.1" customHeight="1">
      <c r="B86" s="423" t="s">
        <v>40</v>
      </c>
      <c r="C86" s="256" t="s">
        <v>41</v>
      </c>
    </row>
    <row r="87" spans="2:26" s="177" customFormat="1" ht="14.1" customHeight="1">
      <c r="B87" s="257" t="s">
        <v>42</v>
      </c>
      <c r="C87" s="256" t="s">
        <v>43</v>
      </c>
    </row>
    <row r="88" spans="2:26" s="177" customFormat="1" ht="14.1" customHeight="1">
      <c r="B88" s="423" t="s">
        <v>44</v>
      </c>
      <c r="C88" s="423"/>
      <c r="D88" s="423"/>
      <c r="E88" s="423"/>
      <c r="F88" s="423"/>
      <c r="G88" s="423"/>
      <c r="H88" s="423"/>
      <c r="I88" s="423"/>
      <c r="J88" s="423"/>
      <c r="K88" s="423"/>
      <c r="L88" s="423"/>
      <c r="M88" s="423"/>
      <c r="N88" s="423"/>
      <c r="O88" s="423"/>
      <c r="P88" s="423"/>
      <c r="R88" s="423"/>
    </row>
    <row r="89" spans="2:26" s="177" customFormat="1" ht="14.1" customHeight="1">
      <c r="B89" s="533" t="s">
        <v>89</v>
      </c>
      <c r="C89" s="533"/>
      <c r="D89" s="533"/>
      <c r="E89" s="533"/>
      <c r="F89" s="533"/>
      <c r="G89" s="533"/>
      <c r="H89" s="533"/>
      <c r="I89" s="533"/>
      <c r="J89" s="533"/>
      <c r="K89" s="533"/>
      <c r="L89" s="533"/>
      <c r="M89" s="533"/>
      <c r="N89" s="533"/>
      <c r="O89" s="533"/>
      <c r="P89" s="533"/>
      <c r="Q89" s="533"/>
      <c r="R89" s="533"/>
      <c r="S89" s="533"/>
    </row>
    <row r="90" spans="2:26" s="177" customFormat="1" ht="14.1" customHeight="1">
      <c r="B90" s="533" t="s">
        <v>90</v>
      </c>
      <c r="C90" s="533"/>
      <c r="D90" s="533"/>
      <c r="E90" s="533"/>
      <c r="F90" s="533"/>
      <c r="G90" s="533"/>
      <c r="H90" s="533"/>
      <c r="I90" s="533"/>
      <c r="J90" s="533"/>
      <c r="K90" s="533"/>
      <c r="L90" s="533"/>
      <c r="M90" s="533"/>
      <c r="N90" s="533"/>
      <c r="O90" s="533"/>
      <c r="P90" s="533"/>
      <c r="Q90" s="533"/>
      <c r="R90" s="533"/>
      <c r="S90" s="533"/>
    </row>
    <row r="91" spans="2:26" s="123" customFormat="1" ht="11.1" customHeight="1">
      <c r="V91" s="125"/>
      <c r="W91" s="125"/>
      <c r="X91" s="125"/>
      <c r="Y91" s="125"/>
      <c r="Z91" s="125"/>
    </row>
  </sheetData>
  <sheetProtection sheet="1" objects="1" scenarios="1"/>
  <mergeCells count="41">
    <mergeCell ref="B7:C9"/>
    <mergeCell ref="B90:S90"/>
    <mergeCell ref="P56:Q56"/>
    <mergeCell ref="R56:S56"/>
    <mergeCell ref="B89:S89"/>
    <mergeCell ref="D56:E56"/>
    <mergeCell ref="F56:G56"/>
    <mergeCell ref="H56:I56"/>
    <mergeCell ref="J56:K56"/>
    <mergeCell ref="L56:M56"/>
    <mergeCell ref="N56:O56"/>
    <mergeCell ref="D55:S55"/>
    <mergeCell ref="D70:K70"/>
    <mergeCell ref="L70:R70"/>
    <mergeCell ref="L68:R69"/>
    <mergeCell ref="D68:K69"/>
    <mergeCell ref="D25:S25"/>
    <mergeCell ref="D40:K40"/>
    <mergeCell ref="L40:R40"/>
    <mergeCell ref="D38:K39"/>
    <mergeCell ref="L38:R39"/>
    <mergeCell ref="N26:O26"/>
    <mergeCell ref="P26:Q26"/>
    <mergeCell ref="R26:S26"/>
    <mergeCell ref="D26:E26"/>
    <mergeCell ref="F26:G26"/>
    <mergeCell ref="H26:I26"/>
    <mergeCell ref="J26:K26"/>
    <mergeCell ref="L26:M26"/>
    <mergeCell ref="L7:M8"/>
    <mergeCell ref="D7:G7"/>
    <mergeCell ref="D8:E8"/>
    <mergeCell ref="F8:G8"/>
    <mergeCell ref="H7:K7"/>
    <mergeCell ref="H8:I8"/>
    <mergeCell ref="J8:K8"/>
    <mergeCell ref="B77:C77"/>
    <mergeCell ref="B15:C15"/>
    <mergeCell ref="B33:C33"/>
    <mergeCell ref="B47:C47"/>
    <mergeCell ref="B63:C63"/>
  </mergeCells>
  <conditionalFormatting sqref="D10:M19">
    <cfRule type="cellIs" dxfId="52" priority="55" operator="between">
      <formula>0.00000000001</formula>
      <formula>0.049999999999</formula>
    </cfRule>
  </conditionalFormatting>
  <conditionalFormatting sqref="E37:T37 D28:S36 E67:T67 D58:S66">
    <cfRule type="cellIs" dxfId="51" priority="52" operator="between">
      <formula>0.000000000000001</formula>
      <formula>0.0499999999999999</formula>
    </cfRule>
  </conditionalFormatting>
  <conditionalFormatting sqref="D28:E28 H28:O28 N42:Q42">
    <cfRule type="cellIs" dxfId="50" priority="51" operator="equal">
      <formula>0</formula>
    </cfRule>
  </conditionalFormatting>
  <conditionalFormatting sqref="D28:E28 H28:O28">
    <cfRule type="cellIs" dxfId="49" priority="50" operator="equal">
      <formula>0</formula>
    </cfRule>
  </conditionalFormatting>
  <conditionalFormatting sqref="L42:M42">
    <cfRule type="cellIs" dxfId="48" priority="49" operator="equal">
      <formula>0</formula>
    </cfRule>
  </conditionalFormatting>
  <conditionalFormatting sqref="E42">
    <cfRule type="cellIs" dxfId="47" priority="48" operator="equal">
      <formula>0</formula>
    </cfRule>
  </conditionalFormatting>
  <conditionalFormatting sqref="F42">
    <cfRule type="cellIs" dxfId="46" priority="47" operator="equal">
      <formula>0</formula>
    </cfRule>
  </conditionalFormatting>
  <conditionalFormatting sqref="G42">
    <cfRule type="cellIs" dxfId="45" priority="46" operator="equal">
      <formula>0</formula>
    </cfRule>
  </conditionalFormatting>
  <conditionalFormatting sqref="H42">
    <cfRule type="containsBlanks" dxfId="0" priority="56">
      <formula>LEN(TRIM(H42))=0</formula>
    </cfRule>
  </conditionalFormatting>
  <conditionalFormatting sqref="I42">
    <cfRule type="cellIs" dxfId="44" priority="44" operator="equal">
      <formula>0</formula>
    </cfRule>
  </conditionalFormatting>
  <conditionalFormatting sqref="J42">
    <cfRule type="cellIs" dxfId="43" priority="43" operator="equal">
      <formula>0</formula>
    </cfRule>
  </conditionalFormatting>
  <conditionalFormatting sqref="K42">
    <cfRule type="cellIs" dxfId="42" priority="42" operator="equal">
      <formula>0</formula>
    </cfRule>
  </conditionalFormatting>
  <conditionalFormatting sqref="F42:I42 D42">
    <cfRule type="cellIs" dxfId="41" priority="41" operator="equal">
      <formula>0</formula>
    </cfRule>
  </conditionalFormatting>
  <conditionalFormatting sqref="F42:I42">
    <cfRule type="cellIs" dxfId="40" priority="40" operator="equal">
      <formula>0</formula>
    </cfRule>
  </conditionalFormatting>
  <conditionalFormatting sqref="D42">
    <cfRule type="cellIs" dxfId="39" priority="39" operator="equal">
      <formula>0</formula>
    </cfRule>
  </conditionalFormatting>
  <conditionalFormatting sqref="D42">
    <cfRule type="cellIs" dxfId="38" priority="38" operator="equal">
      <formula>0</formula>
    </cfRule>
  </conditionalFormatting>
  <conditionalFormatting sqref="D42:R52">
    <cfRule type="cellIs" dxfId="37" priority="37" operator="between">
      <formula>0.00000000001</formula>
      <formula>0.0499999999999</formula>
    </cfRule>
  </conditionalFormatting>
  <conditionalFormatting sqref="D62 F62 H62 L62 N62:N63 D58:D59 L58:L59 N58:N59 E58 H58:K58 M58 O58">
    <cfRule type="cellIs" dxfId="36" priority="36" operator="equal">
      <formula>0</formula>
    </cfRule>
  </conditionalFormatting>
  <conditionalFormatting sqref="M59 O59 E59 E62 G62 I62 M62 O62:O63">
    <cfRule type="cellIs" dxfId="35" priority="35" operator="equal">
      <formula>0</formula>
    </cfRule>
  </conditionalFormatting>
  <conditionalFormatting sqref="D58:E58 H58:O58">
    <cfRule type="cellIs" dxfId="34" priority="34" operator="equal">
      <formula>0</formula>
    </cfRule>
  </conditionalFormatting>
  <conditionalFormatting sqref="S68">
    <cfRule type="cellIs" dxfId="33" priority="33" operator="between">
      <formula>0.000000000000001</formula>
      <formula>0.0499999999999999</formula>
    </cfRule>
  </conditionalFormatting>
  <conditionalFormatting sqref="D58:E58 H58:O58">
    <cfRule type="cellIs" dxfId="32" priority="32" operator="equal">
      <formula>0</formula>
    </cfRule>
  </conditionalFormatting>
  <conditionalFormatting sqref="N72:Q72">
    <cfRule type="cellIs" dxfId="31" priority="31" operator="equal">
      <formula>0</formula>
    </cfRule>
  </conditionalFormatting>
  <conditionalFormatting sqref="L72:M72">
    <cfRule type="cellIs" dxfId="30" priority="30" operator="equal">
      <formula>0</formula>
    </cfRule>
  </conditionalFormatting>
  <conditionalFormatting sqref="E72">
    <cfRule type="cellIs" dxfId="29" priority="29" operator="equal">
      <formula>0</formula>
    </cfRule>
  </conditionalFormatting>
  <conditionalFormatting sqref="F72">
    <cfRule type="cellIs" dxfId="28" priority="28" operator="equal">
      <formula>0</formula>
    </cfRule>
  </conditionalFormatting>
  <conditionalFormatting sqref="G72">
    <cfRule type="cellIs" dxfId="27" priority="27" operator="equal">
      <formula>0</formula>
    </cfRule>
  </conditionalFormatting>
  <conditionalFormatting sqref="H72">
    <cfRule type="cellIs" dxfId="26" priority="26" operator="equal">
      <formula>0</formula>
    </cfRule>
  </conditionalFormatting>
  <conditionalFormatting sqref="I72">
    <cfRule type="cellIs" dxfId="25" priority="25" operator="equal">
      <formula>0</formula>
    </cfRule>
  </conditionalFormatting>
  <conditionalFormatting sqref="J72">
    <cfRule type="cellIs" dxfId="24" priority="24" operator="equal">
      <formula>0</formula>
    </cfRule>
  </conditionalFormatting>
  <conditionalFormatting sqref="K72">
    <cfRule type="cellIs" dxfId="23" priority="23" operator="equal">
      <formula>0</formula>
    </cfRule>
  </conditionalFormatting>
  <conditionalFormatting sqref="F72:I72 D72">
    <cfRule type="cellIs" dxfId="22" priority="22" operator="equal">
      <formula>0</formula>
    </cfRule>
  </conditionalFormatting>
  <conditionalFormatting sqref="F72:I72">
    <cfRule type="cellIs" dxfId="21" priority="21" operator="equal">
      <formula>0</formula>
    </cfRule>
  </conditionalFormatting>
  <conditionalFormatting sqref="D72">
    <cfRule type="cellIs" dxfId="20" priority="20" operator="equal">
      <formula>0</formula>
    </cfRule>
  </conditionalFormatting>
  <conditionalFormatting sqref="D72">
    <cfRule type="cellIs" dxfId="19" priority="19" operator="equal">
      <formula>0</formula>
    </cfRule>
  </conditionalFormatting>
  <conditionalFormatting sqref="D72:R77 D79:R80 D78:L78 N78:R78">
    <cfRule type="cellIs" dxfId="18" priority="18" operator="between">
      <formula>0.0000000000000001</formula>
      <formula>0.0499999999999999</formula>
    </cfRule>
  </conditionalFormatting>
  <conditionalFormatting sqref="L73 P73:Q73">
    <cfRule type="cellIs" dxfId="17" priority="17" operator="equal">
      <formula>0</formula>
    </cfRule>
  </conditionalFormatting>
  <conditionalFormatting sqref="L76:N76 P76:Q76">
    <cfRule type="cellIs" dxfId="16" priority="16" operator="equal">
      <formula>0</formula>
    </cfRule>
  </conditionalFormatting>
  <conditionalFormatting sqref="Q77">
    <cfRule type="cellIs" dxfId="15" priority="15" operator="equal">
      <formula>0</formula>
    </cfRule>
  </conditionalFormatting>
  <conditionalFormatting sqref="D76:F76">
    <cfRule type="cellIs" dxfId="14" priority="14" operator="equal">
      <formula>0</formula>
    </cfRule>
  </conditionalFormatting>
  <conditionalFormatting sqref="D76:F76">
    <cfRule type="cellIs" dxfId="13" priority="13" operator="equal">
      <formula>0</formula>
    </cfRule>
  </conditionalFormatting>
  <conditionalFormatting sqref="D76:F76">
    <cfRule type="cellIs" dxfId="12" priority="12" operator="equal">
      <formula>0</formula>
    </cfRule>
  </conditionalFormatting>
  <conditionalFormatting sqref="H76:I76">
    <cfRule type="cellIs" dxfId="11" priority="11" operator="equal">
      <formula>0</formula>
    </cfRule>
  </conditionalFormatting>
  <conditionalFormatting sqref="H76:I76">
    <cfRule type="cellIs" dxfId="10" priority="10" operator="equal">
      <formula>0</formula>
    </cfRule>
  </conditionalFormatting>
  <conditionalFormatting sqref="H76:I76">
    <cfRule type="cellIs" dxfId="9" priority="9" operator="equal">
      <formula>0</formula>
    </cfRule>
  </conditionalFormatting>
  <conditionalFormatting sqref="D73">
    <cfRule type="cellIs" dxfId="8" priority="8" operator="equal">
      <formula>0</formula>
    </cfRule>
  </conditionalFormatting>
  <conditionalFormatting sqref="D73">
    <cfRule type="cellIs" dxfId="7" priority="7" operator="equal">
      <formula>0</formula>
    </cfRule>
  </conditionalFormatting>
  <conditionalFormatting sqref="D73">
    <cfRule type="cellIs" dxfId="6" priority="6" operator="equal">
      <formula>0</formula>
    </cfRule>
  </conditionalFormatting>
  <conditionalFormatting sqref="H73:I73">
    <cfRule type="cellIs" dxfId="5" priority="5" operator="equal">
      <formula>0</formula>
    </cfRule>
  </conditionalFormatting>
  <conditionalFormatting sqref="H73:I73">
    <cfRule type="cellIs" dxfId="4" priority="4" operator="equal">
      <formula>0</formula>
    </cfRule>
  </conditionalFormatting>
  <conditionalFormatting sqref="H73:I73">
    <cfRule type="cellIs" dxfId="3" priority="3" operator="equal">
      <formula>0</formula>
    </cfRule>
  </conditionalFormatting>
  <conditionalFormatting sqref="I77">
    <cfRule type="cellIs" dxfId="2" priority="2" operator="equal">
      <formula>0</formula>
    </cfRule>
  </conditionalFormatting>
  <conditionalFormatting sqref="M78">
    <cfRule type="cellIs" dxfId="1" priority="1" operator="between">
      <formula>0.000000000000001</formula>
      <formula>0.0499999999999999</formula>
    </cfRule>
  </conditionalFormatting>
  <pageMargins left="0.2" right="0.2" top="0.25" bottom="0.2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02"/>
  <sheetViews>
    <sheetView view="pageBreakPreview" topLeftCell="A91" zoomScaleNormal="80" zoomScaleSheetLayoutView="100" workbookViewId="0">
      <selection activeCell="D107" sqref="D107"/>
    </sheetView>
  </sheetViews>
  <sheetFormatPr defaultColWidth="11" defaultRowHeight="15"/>
  <cols>
    <col min="1" max="1" width="2.625" style="125" customWidth="1"/>
    <col min="2" max="2" width="2.125" style="125" customWidth="1"/>
    <col min="3" max="3" width="24.375" style="125" customWidth="1"/>
    <col min="4" max="11" width="15.875" style="125" customWidth="1"/>
    <col min="12" max="12" width="4.5" style="123" customWidth="1"/>
    <col min="13" max="14" width="11" style="125"/>
    <col min="15" max="15" width="17" style="125" bestFit="1" customWidth="1"/>
    <col min="16" max="16384" width="11" style="125"/>
  </cols>
  <sheetData>
    <row r="1" spans="1:32" s="185" customFormat="1" ht="20.25">
      <c r="A1" s="184"/>
      <c r="B1" s="112" t="s">
        <v>161</v>
      </c>
      <c r="C1" s="112"/>
      <c r="D1" s="111"/>
      <c r="E1" s="111"/>
      <c r="F1" s="111"/>
      <c r="G1" s="111"/>
      <c r="H1" s="111"/>
      <c r="I1" s="111"/>
      <c r="J1" s="111"/>
      <c r="K1" s="113"/>
      <c r="L1" s="184"/>
    </row>
    <row r="2" spans="1:32" s="185" customFormat="1" ht="18">
      <c r="A2" s="184"/>
      <c r="B2" s="186" t="s">
        <v>91</v>
      </c>
      <c r="C2" s="186"/>
      <c r="D2" s="111"/>
      <c r="E2" s="111"/>
      <c r="F2" s="111"/>
      <c r="G2" s="111"/>
      <c r="H2" s="111"/>
      <c r="I2" s="111"/>
      <c r="J2" s="111"/>
      <c r="K2" s="421"/>
      <c r="L2" s="184"/>
    </row>
    <row r="3" spans="1:32" s="185" customFormat="1" ht="18">
      <c r="A3" s="184"/>
      <c r="B3" s="187" t="s">
        <v>1</v>
      </c>
      <c r="C3" s="187"/>
      <c r="D3" s="111"/>
      <c r="E3" s="111"/>
      <c r="F3" s="111"/>
      <c r="G3" s="111"/>
      <c r="H3" s="111"/>
      <c r="I3" s="111"/>
      <c r="J3" s="111"/>
      <c r="K3" s="111"/>
      <c r="L3" s="184"/>
    </row>
    <row r="4" spans="1:32" ht="18.95" customHeight="1">
      <c r="A4" s="123"/>
      <c r="B4" s="123"/>
      <c r="C4" s="123"/>
      <c r="D4" s="123"/>
      <c r="E4" s="123"/>
      <c r="F4" s="123"/>
      <c r="G4" s="123"/>
      <c r="H4" s="123"/>
      <c r="I4" s="123"/>
      <c r="J4" s="123"/>
      <c r="K4" s="123"/>
    </row>
    <row r="5" spans="1:32" s="189" customFormat="1" ht="18.95" customHeight="1">
      <c r="A5" s="188"/>
      <c r="B5" s="188" t="s">
        <v>92</v>
      </c>
      <c r="C5" s="188"/>
      <c r="D5" s="188"/>
      <c r="E5" s="188"/>
      <c r="F5" s="188"/>
      <c r="G5" s="188"/>
      <c r="H5" s="188"/>
      <c r="I5" s="188"/>
      <c r="J5" s="188"/>
      <c r="K5" s="188"/>
      <c r="L5" s="188"/>
    </row>
    <row r="6" spans="1:32" ht="18.95" customHeight="1">
      <c r="A6" s="123"/>
      <c r="B6" s="123"/>
      <c r="C6" s="123"/>
      <c r="D6" s="123"/>
      <c r="E6" s="123"/>
      <c r="F6" s="123"/>
      <c r="G6" s="123"/>
      <c r="H6" s="123"/>
      <c r="I6" s="123"/>
      <c r="J6" s="123"/>
      <c r="K6" s="123"/>
    </row>
    <row r="7" spans="1:32" s="192" customFormat="1" ht="18" customHeight="1">
      <c r="A7" s="190"/>
      <c r="B7" s="191"/>
      <c r="C7" s="162"/>
      <c r="D7" s="464" t="s">
        <v>93</v>
      </c>
      <c r="E7" s="464"/>
      <c r="F7" s="464"/>
      <c r="G7" s="464"/>
      <c r="H7" s="464"/>
      <c r="I7" s="464"/>
      <c r="J7" s="464"/>
      <c r="K7" s="464"/>
      <c r="L7" s="190"/>
      <c r="N7" s="125"/>
      <c r="O7" s="362"/>
    </row>
    <row r="8" spans="1:32" s="192" customFormat="1" ht="18" customHeight="1">
      <c r="A8" s="190"/>
      <c r="B8" s="191"/>
      <c r="C8" s="193"/>
      <c r="D8" s="464" t="s">
        <v>4</v>
      </c>
      <c r="E8" s="464"/>
      <c r="F8" s="464"/>
      <c r="G8" s="464"/>
      <c r="H8" s="464"/>
      <c r="I8" s="464"/>
      <c r="J8" s="464"/>
      <c r="K8" s="464"/>
      <c r="L8" s="190"/>
      <c r="N8" s="125"/>
      <c r="O8" s="125"/>
    </row>
    <row r="9" spans="1:32" ht="20.100000000000001" customHeight="1">
      <c r="A9" s="123"/>
      <c r="B9" s="538" t="s">
        <v>94</v>
      </c>
      <c r="C9" s="538"/>
      <c r="D9" s="194" t="s">
        <v>6</v>
      </c>
      <c r="E9" s="194" t="s">
        <v>7</v>
      </c>
      <c r="F9" s="194" t="s">
        <v>8</v>
      </c>
      <c r="G9" s="194" t="s">
        <v>9</v>
      </c>
      <c r="H9" s="194" t="s">
        <v>10</v>
      </c>
      <c r="I9" s="194" t="s">
        <v>11</v>
      </c>
      <c r="J9" s="163" t="s">
        <v>12</v>
      </c>
      <c r="K9" s="195" t="s">
        <v>13</v>
      </c>
      <c r="L9" s="196"/>
      <c r="M9" s="197"/>
      <c r="N9" s="197"/>
      <c r="O9" s="197"/>
      <c r="P9" s="197"/>
      <c r="Q9" s="197"/>
      <c r="R9" s="197"/>
      <c r="S9" s="197"/>
    </row>
    <row r="10" spans="1:32" ht="17.100000000000001" customHeight="1">
      <c r="A10" s="472"/>
      <c r="B10" s="452" t="s">
        <v>6</v>
      </c>
      <c r="C10" s="453"/>
      <c r="D10" s="132">
        <v>0</v>
      </c>
      <c r="E10" s="128">
        <v>-249.2838911559212</v>
      </c>
      <c r="F10" s="128">
        <v>1296.0463317063115</v>
      </c>
      <c r="G10" s="128">
        <v>1341.8071273146049</v>
      </c>
      <c r="H10" s="128">
        <v>-125.20466648558023</v>
      </c>
      <c r="I10" s="128">
        <v>-442.22562827132515</v>
      </c>
      <c r="J10" s="128">
        <v>1821.1392731080905</v>
      </c>
      <c r="K10" s="429">
        <v>2092.5480217555337</v>
      </c>
      <c r="L10" s="155"/>
      <c r="M10" s="198"/>
      <c r="N10" s="198"/>
      <c r="O10" s="198"/>
      <c r="P10" s="198"/>
      <c r="Q10" s="198"/>
      <c r="R10" s="198"/>
      <c r="S10" s="198"/>
      <c r="T10" s="198"/>
      <c r="U10" s="198"/>
      <c r="V10" s="198"/>
      <c r="W10" s="198"/>
      <c r="X10" s="198"/>
      <c r="Y10" s="198"/>
      <c r="Z10" s="198"/>
      <c r="AA10" s="198"/>
      <c r="AB10" s="197"/>
      <c r="AC10" s="197"/>
      <c r="AD10" s="197"/>
      <c r="AE10" s="197"/>
      <c r="AF10" s="197"/>
    </row>
    <row r="11" spans="1:32" ht="17.100000000000001" customHeight="1">
      <c r="A11" s="472"/>
      <c r="B11" s="452" t="s">
        <v>7</v>
      </c>
      <c r="C11" s="453"/>
      <c r="D11" s="128">
        <v>249.2838911559212</v>
      </c>
      <c r="E11" s="131">
        <v>0</v>
      </c>
      <c r="F11" s="128">
        <v>2242.6840330226792</v>
      </c>
      <c r="G11" s="128">
        <v>-66.054911964155778</v>
      </c>
      <c r="H11" s="128">
        <v>-3.3648478402100004</v>
      </c>
      <c r="I11" s="128">
        <v>1149.6229701385646</v>
      </c>
      <c r="J11" s="128">
        <v>3572.1711345127992</v>
      </c>
      <c r="K11" s="429">
        <v>-4300.8438208652997</v>
      </c>
      <c r="L11" s="155"/>
      <c r="M11" s="198"/>
      <c r="N11" s="198"/>
      <c r="O11" s="198"/>
      <c r="P11" s="198"/>
      <c r="Q11" s="198"/>
      <c r="R11" s="198"/>
      <c r="S11" s="198"/>
      <c r="T11" s="198"/>
      <c r="U11" s="198"/>
      <c r="V11" s="198"/>
      <c r="W11" s="198"/>
      <c r="X11" s="198"/>
      <c r="Y11" s="197"/>
      <c r="Z11" s="197"/>
      <c r="AA11" s="197"/>
      <c r="AB11" s="197"/>
      <c r="AC11" s="197"/>
      <c r="AD11" s="197"/>
      <c r="AE11" s="197"/>
      <c r="AF11" s="197"/>
    </row>
    <row r="12" spans="1:32" ht="17.100000000000001" customHeight="1">
      <c r="A12" s="472"/>
      <c r="B12" s="452" t="s">
        <v>8</v>
      </c>
      <c r="C12" s="453"/>
      <c r="D12" s="128">
        <v>-1296.0463317063115</v>
      </c>
      <c r="E12" s="128">
        <v>-2242.6840330226792</v>
      </c>
      <c r="F12" s="132">
        <v>0</v>
      </c>
      <c r="G12" s="128">
        <v>458.06808446968148</v>
      </c>
      <c r="H12" s="128">
        <v>-2236.6527314788505</v>
      </c>
      <c r="I12" s="128">
        <v>4067.4530086162822</v>
      </c>
      <c r="J12" s="128">
        <v>-1249.8620031218761</v>
      </c>
      <c r="K12" s="429">
        <v>306.21188729978826</v>
      </c>
      <c r="L12" s="155"/>
      <c r="M12" s="198"/>
      <c r="N12" s="198"/>
      <c r="O12" s="198"/>
      <c r="P12" s="198"/>
      <c r="Q12" s="198"/>
      <c r="R12" s="198"/>
      <c r="S12" s="198"/>
      <c r="T12" s="198"/>
      <c r="U12" s="198"/>
      <c r="V12" s="198"/>
      <c r="W12" s="198"/>
      <c r="X12" s="198"/>
      <c r="Y12" s="197"/>
      <c r="Z12" s="197"/>
      <c r="AA12" s="197"/>
      <c r="AB12" s="197"/>
      <c r="AC12" s="197"/>
      <c r="AD12" s="197"/>
      <c r="AE12" s="197"/>
      <c r="AF12" s="197"/>
    </row>
    <row r="13" spans="1:32" ht="17.100000000000001" customHeight="1">
      <c r="A13" s="472"/>
      <c r="B13" s="452" t="s">
        <v>9</v>
      </c>
      <c r="C13" s="453"/>
      <c r="D13" s="128">
        <v>-1341.8071273146049</v>
      </c>
      <c r="E13" s="128">
        <v>66.054911964155778</v>
      </c>
      <c r="F13" s="128">
        <v>-458.06808446968148</v>
      </c>
      <c r="G13" s="132">
        <v>0</v>
      </c>
      <c r="H13" s="128">
        <v>-1857.6994909679995</v>
      </c>
      <c r="I13" s="128">
        <v>2533.3512232104208</v>
      </c>
      <c r="J13" s="128">
        <v>-1058.1685675777107</v>
      </c>
      <c r="K13" s="429">
        <v>423.01394465503239</v>
      </c>
      <c r="L13" s="155"/>
      <c r="M13" s="198"/>
      <c r="N13" s="198"/>
      <c r="O13" s="198"/>
      <c r="P13" s="198"/>
      <c r="Q13" s="198"/>
      <c r="R13" s="198"/>
      <c r="S13" s="198"/>
      <c r="T13" s="198"/>
      <c r="U13" s="198"/>
      <c r="V13" s="198"/>
      <c r="W13" s="198"/>
      <c r="X13" s="198"/>
      <c r="Y13" s="197"/>
      <c r="Z13" s="197"/>
      <c r="AA13" s="197"/>
      <c r="AB13" s="197"/>
      <c r="AC13" s="197"/>
      <c r="AD13" s="197"/>
      <c r="AE13" s="197"/>
      <c r="AF13" s="197"/>
    </row>
    <row r="14" spans="1:32" ht="17.100000000000001" customHeight="1">
      <c r="A14" s="472"/>
      <c r="B14" s="452" t="s">
        <v>10</v>
      </c>
      <c r="C14" s="453"/>
      <c r="D14" s="128">
        <v>125.20466648558023</v>
      </c>
      <c r="E14" s="128">
        <v>3.3648478402100004</v>
      </c>
      <c r="F14" s="429">
        <v>2236.6527314788505</v>
      </c>
      <c r="G14" s="128">
        <v>1857.6994909679995</v>
      </c>
      <c r="H14" s="429">
        <v>0</v>
      </c>
      <c r="I14" s="429">
        <v>0</v>
      </c>
      <c r="J14" s="429">
        <v>4222.9217367726415</v>
      </c>
      <c r="K14" s="429">
        <v>3644.0445357865583</v>
      </c>
      <c r="L14" s="155"/>
      <c r="M14" s="198"/>
      <c r="N14" s="198"/>
      <c r="O14" s="198"/>
      <c r="P14" s="198"/>
      <c r="Q14" s="198"/>
      <c r="R14" s="198"/>
      <c r="S14" s="198"/>
      <c r="T14" s="198"/>
      <c r="U14" s="198"/>
      <c r="V14" s="198"/>
      <c r="W14" s="198"/>
      <c r="X14" s="198"/>
      <c r="Y14" s="197"/>
      <c r="Z14" s="197"/>
      <c r="AA14" s="197"/>
      <c r="AB14" s="197"/>
      <c r="AC14" s="197"/>
      <c r="AD14" s="197"/>
      <c r="AE14" s="197"/>
      <c r="AF14" s="197"/>
    </row>
    <row r="15" spans="1:32" ht="17.100000000000001" customHeight="1">
      <c r="A15" s="472"/>
      <c r="B15" s="452" t="s">
        <v>11</v>
      </c>
      <c r="C15" s="453"/>
      <c r="D15" s="128">
        <v>442.22562827132515</v>
      </c>
      <c r="E15" s="128">
        <v>-1149.6229701385646</v>
      </c>
      <c r="F15" s="128">
        <v>-4067.4530086162822</v>
      </c>
      <c r="G15" s="128">
        <v>-2533.3512232104208</v>
      </c>
      <c r="H15" s="429">
        <v>0</v>
      </c>
      <c r="I15" s="429">
        <v>0</v>
      </c>
      <c r="J15" s="429">
        <v>-7308.2015736939438</v>
      </c>
      <c r="K15" s="429">
        <v>0</v>
      </c>
      <c r="L15" s="155"/>
      <c r="M15" s="198"/>
      <c r="N15" s="198"/>
      <c r="O15" s="198"/>
      <c r="P15" s="198"/>
      <c r="Q15" s="198"/>
      <c r="R15" s="198"/>
      <c r="S15" s="198"/>
      <c r="T15" s="198"/>
      <c r="U15" s="198"/>
      <c r="V15" s="198"/>
      <c r="W15" s="198"/>
      <c r="Y15" s="197"/>
      <c r="Z15" s="197"/>
      <c r="AA15" s="197"/>
      <c r="AB15" s="197"/>
      <c r="AC15" s="197"/>
      <c r="AD15" s="197"/>
      <c r="AE15" s="197"/>
      <c r="AF15" s="197"/>
    </row>
    <row r="16" spans="1:32" ht="17.100000000000001" customHeight="1">
      <c r="A16" s="472"/>
      <c r="B16" s="452" t="s">
        <v>13</v>
      </c>
      <c r="C16" s="453"/>
      <c r="D16" s="128">
        <v>-2092.5480217555337</v>
      </c>
      <c r="E16" s="128">
        <v>4300.8438208652997</v>
      </c>
      <c r="F16" s="128">
        <v>-306.21188729978826</v>
      </c>
      <c r="G16" s="128">
        <v>-423.01394465503239</v>
      </c>
      <c r="H16" s="128">
        <v>-3644.0445357865583</v>
      </c>
      <c r="I16" s="429">
        <v>0</v>
      </c>
      <c r="J16" s="128">
        <v>-2164.9745686316128</v>
      </c>
      <c r="K16" s="131">
        <v>0</v>
      </c>
      <c r="L16" s="155"/>
      <c r="M16" s="198"/>
      <c r="N16" s="198"/>
      <c r="O16" s="198"/>
      <c r="P16" s="198"/>
      <c r="Q16" s="198"/>
      <c r="R16" s="198"/>
      <c r="S16" s="198"/>
      <c r="T16" s="198"/>
      <c r="U16" s="198"/>
      <c r="V16" s="198"/>
      <c r="W16" s="198"/>
      <c r="X16" s="198"/>
      <c r="Y16" s="197"/>
      <c r="Z16" s="197"/>
      <c r="AA16" s="197"/>
      <c r="AB16" s="197"/>
      <c r="AC16" s="197"/>
      <c r="AD16" s="197"/>
      <c r="AE16" s="197"/>
      <c r="AF16" s="197"/>
    </row>
    <row r="17" spans="1:32" ht="17.100000000000001" customHeight="1">
      <c r="A17" s="123"/>
      <c r="B17" s="452" t="s">
        <v>16</v>
      </c>
      <c r="C17" s="453"/>
      <c r="D17" s="199">
        <v>-3913.6872948636246</v>
      </c>
      <c r="E17" s="199">
        <v>728.67268635250002</v>
      </c>
      <c r="F17" s="199">
        <v>943.65011582208535</v>
      </c>
      <c r="G17" s="199">
        <v>635.15462292267875</v>
      </c>
      <c r="H17" s="199">
        <v>-7866.9662725591988</v>
      </c>
      <c r="I17" s="134">
        <v>7308.2015736939438</v>
      </c>
      <c r="J17" s="134">
        <v>-2164.9745686316164</v>
      </c>
      <c r="K17" s="134">
        <v>2164.9745686316128</v>
      </c>
      <c r="L17" s="155"/>
      <c r="M17" s="198"/>
      <c r="N17" s="198"/>
      <c r="O17" s="198"/>
      <c r="P17" s="198"/>
      <c r="Q17" s="198"/>
      <c r="R17" s="198"/>
      <c r="S17" s="198"/>
      <c r="T17" s="198"/>
      <c r="U17" s="198"/>
      <c r="V17" s="198"/>
      <c r="W17" s="198"/>
      <c r="X17" s="198"/>
      <c r="Y17" s="197"/>
      <c r="Z17" s="197"/>
      <c r="AA17" s="197"/>
      <c r="AB17" s="197"/>
      <c r="AC17" s="197"/>
      <c r="AD17" s="197"/>
      <c r="AE17" s="197"/>
      <c r="AF17" s="197"/>
    </row>
    <row r="18" spans="1:32" s="177" customFormat="1" ht="12.75" customHeight="1">
      <c r="J18" s="155"/>
      <c r="P18" s="198"/>
      <c r="Q18" s="198"/>
      <c r="R18" s="198"/>
      <c r="S18" s="198"/>
      <c r="T18" s="198"/>
      <c r="U18" s="198"/>
      <c r="V18" s="198"/>
      <c r="W18" s="198"/>
    </row>
    <row r="19" spans="1:32" s="192" customFormat="1" ht="18" customHeight="1">
      <c r="A19" s="190"/>
      <c r="B19" s="191"/>
      <c r="C19" s="162"/>
      <c r="D19" s="464" t="s">
        <v>95</v>
      </c>
      <c r="E19" s="464"/>
      <c r="F19" s="464"/>
      <c r="G19" s="464"/>
      <c r="H19" s="464"/>
      <c r="I19" s="464"/>
      <c r="J19" s="464"/>
      <c r="K19" s="464"/>
      <c r="L19" s="190"/>
      <c r="N19" s="125"/>
      <c r="O19" s="362"/>
      <c r="P19" s="198"/>
      <c r="Q19" s="198"/>
      <c r="R19" s="198"/>
      <c r="S19" s="198"/>
      <c r="T19" s="198"/>
      <c r="U19" s="198"/>
      <c r="V19" s="198"/>
      <c r="W19" s="198"/>
    </row>
    <row r="20" spans="1:32" s="192" customFormat="1" ht="18" customHeight="1">
      <c r="A20" s="190"/>
      <c r="B20" s="200"/>
      <c r="C20" s="201"/>
      <c r="D20" s="464" t="s">
        <v>4</v>
      </c>
      <c r="E20" s="464"/>
      <c r="F20" s="464"/>
      <c r="G20" s="464"/>
      <c r="H20" s="464"/>
      <c r="I20" s="464"/>
      <c r="J20" s="464"/>
      <c r="K20" s="464"/>
      <c r="L20" s="190"/>
      <c r="N20" s="125"/>
      <c r="O20" s="125"/>
      <c r="P20" s="198"/>
      <c r="Q20" s="198"/>
      <c r="R20" s="198"/>
      <c r="S20" s="198"/>
      <c r="T20" s="198"/>
      <c r="U20" s="198"/>
      <c r="V20" s="198"/>
      <c r="W20" s="198"/>
    </row>
    <row r="21" spans="1:32" ht="20.100000000000001" customHeight="1">
      <c r="A21" s="123"/>
      <c r="B21" s="538" t="s">
        <v>94</v>
      </c>
      <c r="C21" s="538"/>
      <c r="D21" s="194" t="s">
        <v>6</v>
      </c>
      <c r="E21" s="194" t="s">
        <v>7</v>
      </c>
      <c r="F21" s="194" t="s">
        <v>8</v>
      </c>
      <c r="G21" s="194" t="s">
        <v>9</v>
      </c>
      <c r="H21" s="194" t="s">
        <v>10</v>
      </c>
      <c r="I21" s="194" t="s">
        <v>11</v>
      </c>
      <c r="J21" s="163" t="s">
        <v>12</v>
      </c>
      <c r="K21" s="195" t="s">
        <v>13</v>
      </c>
      <c r="L21" s="196"/>
      <c r="M21" s="197"/>
      <c r="N21" s="197"/>
      <c r="O21" s="197"/>
      <c r="P21" s="198"/>
      <c r="Q21" s="198"/>
      <c r="R21" s="198"/>
      <c r="S21" s="198"/>
      <c r="T21" s="198"/>
      <c r="U21" s="198"/>
      <c r="V21" s="198"/>
      <c r="W21" s="198"/>
    </row>
    <row r="22" spans="1:32" ht="17.100000000000001" customHeight="1">
      <c r="A22" s="472"/>
      <c r="B22" s="452" t="s">
        <v>6</v>
      </c>
      <c r="C22" s="453"/>
      <c r="D22" s="132">
        <v>0</v>
      </c>
      <c r="E22" s="128">
        <v>-383.93008474481883</v>
      </c>
      <c r="F22" s="128">
        <v>1422.8005414589754</v>
      </c>
      <c r="G22" s="128">
        <v>1399.3267331733909</v>
      </c>
      <c r="H22" s="128">
        <v>-120.21382673520573</v>
      </c>
      <c r="I22" s="128">
        <v>-456.12056919374999</v>
      </c>
      <c r="J22" s="128">
        <v>1861.8627939585922</v>
      </c>
      <c r="K22" s="429">
        <v>2034.0850349707785</v>
      </c>
      <c r="L22" s="155"/>
      <c r="M22" s="198"/>
      <c r="N22" s="198"/>
      <c r="O22" s="198"/>
      <c r="P22" s="198"/>
      <c r="Q22" s="198"/>
      <c r="R22" s="198"/>
      <c r="S22" s="198"/>
      <c r="T22" s="198"/>
      <c r="U22" s="198"/>
      <c r="V22" s="198"/>
      <c r="W22" s="198"/>
      <c r="X22" s="198"/>
      <c r="Y22" s="197"/>
      <c r="Z22" s="197"/>
      <c r="AA22" s="197"/>
      <c r="AB22" s="197"/>
      <c r="AC22" s="197"/>
      <c r="AD22" s="197"/>
      <c r="AE22" s="197"/>
      <c r="AF22" s="197"/>
    </row>
    <row r="23" spans="1:32" ht="17.100000000000001" customHeight="1">
      <c r="A23" s="472"/>
      <c r="B23" s="452" t="s">
        <v>7</v>
      </c>
      <c r="C23" s="453"/>
      <c r="D23" s="128">
        <v>383.93008474481883</v>
      </c>
      <c r="E23" s="131">
        <v>0</v>
      </c>
      <c r="F23" s="128">
        <v>2160.9252016533997</v>
      </c>
      <c r="G23" s="128">
        <v>-68.958605148067704</v>
      </c>
      <c r="H23" s="128">
        <v>-3.0524641529000003</v>
      </c>
      <c r="I23" s="128">
        <v>1140.5494496228687</v>
      </c>
      <c r="J23" s="128">
        <v>3613.3936667201201</v>
      </c>
      <c r="K23" s="429">
        <v>-4255.39265641569</v>
      </c>
      <c r="L23" s="155"/>
      <c r="M23" s="198"/>
      <c r="N23" s="198"/>
      <c r="O23" s="198"/>
      <c r="P23" s="198"/>
      <c r="Q23" s="198"/>
      <c r="R23" s="198"/>
      <c r="S23" s="198"/>
      <c r="T23" s="198"/>
      <c r="U23" s="198"/>
      <c r="V23" s="198"/>
      <c r="W23" s="198"/>
      <c r="X23" s="198"/>
      <c r="Y23" s="197"/>
      <c r="Z23" s="197"/>
      <c r="AA23" s="197"/>
      <c r="AB23" s="197"/>
      <c r="AC23" s="197"/>
      <c r="AD23" s="197"/>
      <c r="AE23" s="197"/>
      <c r="AF23" s="197"/>
    </row>
    <row r="24" spans="1:32" ht="17.100000000000001" customHeight="1">
      <c r="A24" s="472"/>
      <c r="B24" s="452" t="s">
        <v>8</v>
      </c>
      <c r="C24" s="453"/>
      <c r="D24" s="128">
        <v>-1422.8005414589754</v>
      </c>
      <c r="E24" s="128">
        <v>-2160.9252016533997</v>
      </c>
      <c r="F24" s="132">
        <v>0</v>
      </c>
      <c r="G24" s="128">
        <v>486.80780304996244</v>
      </c>
      <c r="H24" s="128">
        <v>-2260.4119093390668</v>
      </c>
      <c r="I24" s="128">
        <v>4084.7294304946099</v>
      </c>
      <c r="J24" s="128">
        <v>-1272.6004189068663</v>
      </c>
      <c r="K24" s="429">
        <v>219.29619389141817</v>
      </c>
      <c r="L24" s="155"/>
      <c r="M24" s="198"/>
      <c r="N24" s="198"/>
      <c r="O24" s="198"/>
      <c r="P24" s="198"/>
      <c r="Q24" s="198"/>
      <c r="R24" s="198"/>
      <c r="S24" s="198"/>
      <c r="T24" s="198"/>
      <c r="U24" s="198"/>
      <c r="V24" s="198"/>
      <c r="W24" s="198"/>
      <c r="X24" s="198"/>
      <c r="Y24" s="197"/>
      <c r="Z24" s="197"/>
      <c r="AA24" s="197"/>
      <c r="AB24" s="197"/>
      <c r="AC24" s="197"/>
      <c r="AD24" s="197"/>
      <c r="AE24" s="197"/>
      <c r="AF24" s="197"/>
    </row>
    <row r="25" spans="1:32" ht="17.100000000000001" customHeight="1">
      <c r="A25" s="472"/>
      <c r="B25" s="452" t="s">
        <v>9</v>
      </c>
      <c r="C25" s="453"/>
      <c r="D25" s="128">
        <v>-1399.3267331733909</v>
      </c>
      <c r="E25" s="128">
        <v>68.958605148067704</v>
      </c>
      <c r="F25" s="128">
        <v>-486.80780304996244</v>
      </c>
      <c r="G25" s="132">
        <v>0</v>
      </c>
      <c r="H25" s="128">
        <v>-1879.0270363349237</v>
      </c>
      <c r="I25" s="128">
        <v>2559.911832600495</v>
      </c>
      <c r="J25" s="128">
        <v>-1136.291134809715</v>
      </c>
      <c r="K25" s="429">
        <v>421.54480400488399</v>
      </c>
      <c r="L25" s="155"/>
      <c r="M25" s="198"/>
      <c r="N25" s="198"/>
      <c r="O25" s="198"/>
      <c r="P25" s="198"/>
      <c r="Q25" s="198"/>
      <c r="R25" s="198"/>
      <c r="S25" s="198"/>
      <c r="T25" s="198"/>
      <c r="U25" s="198"/>
      <c r="V25" s="198"/>
      <c r="W25" s="198"/>
      <c r="X25" s="198"/>
      <c r="Y25" s="197"/>
      <c r="Z25" s="197"/>
      <c r="AA25" s="197"/>
      <c r="AB25" s="197"/>
      <c r="AC25" s="197"/>
      <c r="AD25" s="197"/>
      <c r="AE25" s="197"/>
      <c r="AF25" s="197"/>
    </row>
    <row r="26" spans="1:32" ht="17.100000000000001" customHeight="1">
      <c r="A26" s="472"/>
      <c r="B26" s="452" t="s">
        <v>10</v>
      </c>
      <c r="C26" s="453"/>
      <c r="D26" s="128">
        <v>120.21382673520573</v>
      </c>
      <c r="E26" s="128">
        <v>3.0524641529000003</v>
      </c>
      <c r="F26" s="429">
        <v>2260.4119093390668</v>
      </c>
      <c r="G26" s="128">
        <v>1879.0270363349237</v>
      </c>
      <c r="H26" s="429">
        <v>0</v>
      </c>
      <c r="I26" s="429">
        <v>0</v>
      </c>
      <c r="J26" s="429">
        <v>4262.7052365620966</v>
      </c>
      <c r="K26" s="429">
        <v>3664.9527133554079</v>
      </c>
      <c r="L26" s="155"/>
      <c r="M26" s="198"/>
      <c r="N26" s="198"/>
      <c r="O26" s="198"/>
      <c r="P26" s="198"/>
      <c r="Q26" s="198"/>
      <c r="R26" s="198"/>
      <c r="S26" s="198"/>
      <c r="T26" s="198"/>
      <c r="U26" s="198"/>
      <c r="V26" s="198"/>
      <c r="W26" s="198"/>
      <c r="X26" s="198"/>
      <c r="Y26" s="197"/>
      <c r="Z26" s="197"/>
      <c r="AA26" s="197"/>
      <c r="AB26" s="197"/>
      <c r="AC26" s="197"/>
      <c r="AD26" s="197"/>
      <c r="AE26" s="197"/>
      <c r="AF26" s="197"/>
    </row>
    <row r="27" spans="1:32" ht="17.100000000000001" customHeight="1">
      <c r="A27" s="472"/>
      <c r="B27" s="452" t="s">
        <v>11</v>
      </c>
      <c r="C27" s="453"/>
      <c r="D27" s="128">
        <v>456.12056919374999</v>
      </c>
      <c r="E27" s="128">
        <v>-1140.5494496228687</v>
      </c>
      <c r="F27" s="128">
        <v>-4084.7294304946099</v>
      </c>
      <c r="G27" s="128">
        <v>-2559.911832600495</v>
      </c>
      <c r="H27" s="429">
        <v>0</v>
      </c>
      <c r="I27" s="429">
        <v>0</v>
      </c>
      <c r="J27" s="429">
        <v>-7329.0701435242245</v>
      </c>
      <c r="K27" s="429">
        <v>0</v>
      </c>
      <c r="L27" s="155"/>
      <c r="M27" s="198"/>
      <c r="N27" s="198"/>
      <c r="O27" s="198"/>
      <c r="P27" s="198"/>
      <c r="Q27" s="198"/>
      <c r="R27" s="198"/>
      <c r="S27" s="198"/>
      <c r="T27" s="198"/>
      <c r="U27" s="198"/>
      <c r="V27" s="198"/>
      <c r="W27" s="198"/>
      <c r="Y27" s="197"/>
      <c r="Z27" s="197"/>
      <c r="AA27" s="197"/>
      <c r="AB27" s="197"/>
      <c r="AC27" s="197"/>
      <c r="AD27" s="197"/>
      <c r="AE27" s="197"/>
      <c r="AF27" s="197"/>
    </row>
    <row r="28" spans="1:32" ht="17.100000000000001" customHeight="1">
      <c r="A28" s="472"/>
      <c r="B28" s="452" t="s">
        <v>13</v>
      </c>
      <c r="C28" s="453"/>
      <c r="D28" s="128">
        <v>-2034.0850349707785</v>
      </c>
      <c r="E28" s="128">
        <v>4255.39265641569</v>
      </c>
      <c r="F28" s="128">
        <v>-219.29619389141817</v>
      </c>
      <c r="G28" s="128">
        <v>-421.54480400488399</v>
      </c>
      <c r="H28" s="128">
        <v>-3664.9527133554079</v>
      </c>
      <c r="I28" s="429">
        <v>0</v>
      </c>
      <c r="J28" s="128">
        <v>-2084.4860898068</v>
      </c>
      <c r="K28" s="131">
        <v>0</v>
      </c>
      <c r="L28" s="155"/>
      <c r="M28" s="198"/>
      <c r="N28" s="198"/>
      <c r="O28" s="198"/>
      <c r="P28" s="198"/>
      <c r="Q28" s="198"/>
      <c r="R28" s="198"/>
      <c r="S28" s="198"/>
      <c r="T28" s="198"/>
      <c r="U28" s="198"/>
      <c r="V28" s="198"/>
      <c r="W28" s="198"/>
      <c r="X28" s="198"/>
      <c r="Y28" s="197"/>
      <c r="Z28" s="197"/>
      <c r="AA28" s="197"/>
      <c r="AB28" s="197"/>
      <c r="AC28" s="197"/>
      <c r="AD28" s="197"/>
      <c r="AE28" s="197"/>
      <c r="AF28" s="197"/>
    </row>
    <row r="29" spans="1:32" ht="17.100000000000001" customHeight="1">
      <c r="A29" s="123"/>
      <c r="B29" s="452" t="s">
        <v>16</v>
      </c>
      <c r="C29" s="453"/>
      <c r="D29" s="199">
        <v>-3895.9478289293702</v>
      </c>
      <c r="E29" s="199">
        <v>641.99898969556943</v>
      </c>
      <c r="F29" s="199">
        <v>1053.3042250154504</v>
      </c>
      <c r="G29" s="199">
        <v>714.7463308048309</v>
      </c>
      <c r="H29" s="199">
        <v>-7927.6579499175059</v>
      </c>
      <c r="I29" s="134">
        <v>7329.0701435242245</v>
      </c>
      <c r="J29" s="134">
        <v>-2084.4860898067927</v>
      </c>
      <c r="K29" s="134">
        <v>2084.4860898067982</v>
      </c>
      <c r="L29" s="155"/>
      <c r="M29" s="198"/>
      <c r="N29" s="198"/>
      <c r="O29" s="198"/>
      <c r="P29" s="198"/>
      <c r="Q29" s="198"/>
      <c r="R29" s="198"/>
      <c r="S29" s="198"/>
      <c r="T29" s="198"/>
      <c r="U29" s="198"/>
      <c r="V29" s="198"/>
      <c r="W29" s="198"/>
      <c r="X29" s="198"/>
      <c r="Y29" s="197"/>
      <c r="Z29" s="197"/>
      <c r="AA29" s="197"/>
      <c r="AB29" s="197"/>
      <c r="AC29" s="197"/>
      <c r="AD29" s="197"/>
      <c r="AE29" s="197"/>
      <c r="AF29" s="197"/>
    </row>
    <row r="30" spans="1:32" s="177" customFormat="1" ht="12.75" customHeight="1">
      <c r="B30" s="157"/>
      <c r="C30" s="202"/>
      <c r="D30" s="203"/>
      <c r="E30" s="203"/>
      <c r="F30" s="203"/>
      <c r="G30" s="203"/>
      <c r="H30" s="203"/>
      <c r="I30" s="203"/>
      <c r="J30" s="155"/>
      <c r="K30" s="203"/>
      <c r="P30" s="198"/>
      <c r="Q30" s="198"/>
      <c r="R30" s="198"/>
      <c r="S30" s="198"/>
      <c r="T30" s="198"/>
      <c r="U30" s="198"/>
      <c r="V30" s="198"/>
      <c r="W30" s="198"/>
    </row>
    <row r="31" spans="1:32" s="192" customFormat="1" ht="18" customHeight="1">
      <c r="A31" s="190"/>
      <c r="B31" s="191"/>
      <c r="C31" s="204"/>
      <c r="D31" s="464" t="s">
        <v>96</v>
      </c>
      <c r="E31" s="464"/>
      <c r="F31" s="464"/>
      <c r="G31" s="464"/>
      <c r="H31" s="464"/>
      <c r="I31" s="464"/>
      <c r="J31" s="464"/>
      <c r="K31" s="464"/>
      <c r="L31" s="190"/>
      <c r="N31" s="125"/>
      <c r="O31" s="362"/>
      <c r="P31" s="198"/>
      <c r="Q31" s="198"/>
      <c r="R31" s="198"/>
      <c r="S31" s="198"/>
      <c r="T31" s="198"/>
      <c r="U31" s="198"/>
      <c r="V31" s="198"/>
      <c r="W31" s="198"/>
    </row>
    <row r="32" spans="1:32" s="192" customFormat="1" ht="18" customHeight="1">
      <c r="A32" s="190"/>
      <c r="B32" s="200"/>
      <c r="C32" s="205"/>
      <c r="D32" s="464" t="s">
        <v>4</v>
      </c>
      <c r="E32" s="464"/>
      <c r="F32" s="464"/>
      <c r="G32" s="464"/>
      <c r="H32" s="464"/>
      <c r="I32" s="464"/>
      <c r="J32" s="464"/>
      <c r="K32" s="464"/>
      <c r="L32" s="190"/>
      <c r="N32" s="125"/>
      <c r="O32" s="125"/>
      <c r="P32" s="198"/>
      <c r="Q32" s="198"/>
      <c r="R32" s="198"/>
      <c r="S32" s="198"/>
      <c r="T32" s="198"/>
      <c r="U32" s="198"/>
      <c r="V32" s="198"/>
      <c r="W32" s="198"/>
    </row>
    <row r="33" spans="1:30" ht="20.100000000000001" customHeight="1">
      <c r="A33" s="123"/>
      <c r="B33" s="538" t="s">
        <v>94</v>
      </c>
      <c r="C33" s="538"/>
      <c r="D33" s="194" t="s">
        <v>6</v>
      </c>
      <c r="E33" s="194" t="s">
        <v>7</v>
      </c>
      <c r="F33" s="194" t="s">
        <v>8</v>
      </c>
      <c r="G33" s="194" t="s">
        <v>9</v>
      </c>
      <c r="H33" s="194" t="s">
        <v>10</v>
      </c>
      <c r="I33" s="194" t="s">
        <v>11</v>
      </c>
      <c r="J33" s="163" t="s">
        <v>12</v>
      </c>
      <c r="K33" s="195" t="s">
        <v>13</v>
      </c>
      <c r="P33" s="198"/>
      <c r="Q33" s="198"/>
      <c r="R33" s="198"/>
      <c r="S33" s="198"/>
      <c r="T33" s="198"/>
      <c r="U33" s="198"/>
      <c r="V33" s="198"/>
      <c r="W33" s="198"/>
    </row>
    <row r="34" spans="1:30" ht="17.100000000000001" customHeight="1">
      <c r="A34" s="472"/>
      <c r="B34" s="452" t="s">
        <v>6</v>
      </c>
      <c r="C34" s="453"/>
      <c r="D34" s="132">
        <v>0</v>
      </c>
      <c r="E34" s="128">
        <v>-222.81511287849503</v>
      </c>
      <c r="F34" s="128">
        <v>1419.1343204187503</v>
      </c>
      <c r="G34" s="128">
        <v>1447.2231102217697</v>
      </c>
      <c r="H34" s="128">
        <v>-127.84405380584003</v>
      </c>
      <c r="I34" s="128">
        <v>-474.62346754682505</v>
      </c>
      <c r="J34" s="128">
        <v>2041.0747964093589</v>
      </c>
      <c r="K34" s="429">
        <v>2083.018599425639</v>
      </c>
      <c r="L34" s="196"/>
      <c r="M34" s="197"/>
      <c r="N34" s="197"/>
      <c r="O34" s="197"/>
      <c r="P34" s="198"/>
      <c r="Q34" s="198"/>
      <c r="R34" s="198"/>
      <c r="S34" s="198"/>
      <c r="T34" s="198"/>
      <c r="U34" s="198"/>
      <c r="V34" s="198"/>
      <c r="W34" s="198"/>
      <c r="X34" s="198"/>
      <c r="Y34" s="197"/>
      <c r="Z34" s="197"/>
    </row>
    <row r="35" spans="1:30" ht="17.100000000000001" customHeight="1">
      <c r="A35" s="472"/>
      <c r="B35" s="452" t="s">
        <v>7</v>
      </c>
      <c r="C35" s="453"/>
      <c r="D35" s="128">
        <v>222.81511287849503</v>
      </c>
      <c r="E35" s="131">
        <v>0</v>
      </c>
      <c r="F35" s="128">
        <v>2376.6147456818103</v>
      </c>
      <c r="G35" s="128">
        <v>-68.12907901206502</v>
      </c>
      <c r="H35" s="128">
        <v>-2.9158533381600003</v>
      </c>
      <c r="I35" s="128">
        <v>1137.8484624075902</v>
      </c>
      <c r="J35" s="128">
        <v>3666.2333886176702</v>
      </c>
      <c r="K35" s="429">
        <v>-4337.1856954529194</v>
      </c>
      <c r="L35" s="196"/>
      <c r="M35" s="197"/>
      <c r="N35" s="197"/>
      <c r="O35" s="197"/>
      <c r="P35" s="198"/>
      <c r="Q35" s="198"/>
      <c r="R35" s="198"/>
      <c r="S35" s="198"/>
      <c r="T35" s="198"/>
      <c r="U35" s="198"/>
      <c r="V35" s="198"/>
      <c r="W35" s="198"/>
      <c r="X35" s="198"/>
      <c r="Y35" s="197"/>
      <c r="Z35" s="197"/>
    </row>
    <row r="36" spans="1:30" ht="17.100000000000001" customHeight="1">
      <c r="A36" s="472"/>
      <c r="B36" s="452" t="s">
        <v>8</v>
      </c>
      <c r="C36" s="453"/>
      <c r="D36" s="128">
        <v>-1419.1343204187503</v>
      </c>
      <c r="E36" s="128">
        <v>-2376.6147456818103</v>
      </c>
      <c r="F36" s="132">
        <v>0</v>
      </c>
      <c r="G36" s="128">
        <v>442.00115490833036</v>
      </c>
      <c r="H36" s="128">
        <v>-2223.4646633868279</v>
      </c>
      <c r="I36" s="128">
        <v>4198.7609559369503</v>
      </c>
      <c r="J36" s="128">
        <v>-1378.4516186421097</v>
      </c>
      <c r="K36" s="429">
        <v>247.77469121427316</v>
      </c>
      <c r="L36" s="196"/>
      <c r="M36" s="206"/>
      <c r="N36" s="206"/>
      <c r="O36" s="206"/>
      <c r="P36" s="198"/>
      <c r="Q36" s="198"/>
      <c r="R36" s="198"/>
      <c r="S36" s="198"/>
      <c r="T36" s="198"/>
      <c r="U36" s="198"/>
      <c r="V36" s="198"/>
      <c r="W36" s="198"/>
      <c r="X36" s="198"/>
      <c r="Y36" s="197"/>
      <c r="Z36" s="197"/>
    </row>
    <row r="37" spans="1:30" ht="17.100000000000001" customHeight="1">
      <c r="A37" s="472"/>
      <c r="B37" s="452" t="s">
        <v>9</v>
      </c>
      <c r="C37" s="453"/>
      <c r="D37" s="128">
        <v>-1447.2231102217697</v>
      </c>
      <c r="E37" s="128">
        <v>68.12907901206502</v>
      </c>
      <c r="F37" s="128">
        <v>-442.00115490833036</v>
      </c>
      <c r="G37" s="132">
        <v>0</v>
      </c>
      <c r="H37" s="128">
        <v>-1908.685315586707</v>
      </c>
      <c r="I37" s="128">
        <v>2590.4091355708674</v>
      </c>
      <c r="J37" s="128">
        <v>-1139.3713661338752</v>
      </c>
      <c r="K37" s="429">
        <v>391.60187454044637</v>
      </c>
      <c r="L37" s="196"/>
      <c r="M37" s="197"/>
      <c r="N37" s="197"/>
      <c r="O37" s="197"/>
      <c r="P37" s="198"/>
      <c r="Q37" s="198"/>
      <c r="R37" s="198"/>
      <c r="S37" s="198"/>
      <c r="T37" s="198"/>
      <c r="U37" s="198"/>
      <c r="V37" s="198"/>
      <c r="W37" s="198"/>
      <c r="X37" s="198"/>
      <c r="Y37" s="197"/>
      <c r="Z37" s="197"/>
    </row>
    <row r="38" spans="1:30" ht="17.100000000000001" customHeight="1">
      <c r="A38" s="472"/>
      <c r="B38" s="452" t="s">
        <v>10</v>
      </c>
      <c r="C38" s="453"/>
      <c r="D38" s="128">
        <v>127.84405380584003</v>
      </c>
      <c r="E38" s="128">
        <v>2.9158533381600003</v>
      </c>
      <c r="F38" s="429">
        <v>2223.4646633868279</v>
      </c>
      <c r="G38" s="128">
        <v>1908.685315586707</v>
      </c>
      <c r="H38" s="429">
        <v>0</v>
      </c>
      <c r="I38" s="429">
        <v>0</v>
      </c>
      <c r="J38" s="429">
        <v>4262.9098861175344</v>
      </c>
      <c r="K38" s="429">
        <v>3493.0071256976198</v>
      </c>
      <c r="L38" s="196"/>
      <c r="M38" s="197"/>
      <c r="N38" s="197"/>
      <c r="O38" s="197"/>
      <c r="P38" s="198"/>
      <c r="Q38" s="198"/>
      <c r="R38" s="198"/>
      <c r="S38" s="198"/>
      <c r="T38" s="198"/>
      <c r="U38" s="198"/>
      <c r="V38" s="198"/>
      <c r="W38" s="198"/>
      <c r="X38" s="198"/>
      <c r="Y38" s="197"/>
      <c r="Z38" s="197"/>
    </row>
    <row r="39" spans="1:30" ht="17.100000000000001" customHeight="1">
      <c r="A39" s="472"/>
      <c r="B39" s="452" t="s">
        <v>11</v>
      </c>
      <c r="C39" s="453"/>
      <c r="D39" s="128">
        <v>474.62346754682505</v>
      </c>
      <c r="E39" s="128">
        <v>-1137.8484624075902</v>
      </c>
      <c r="F39" s="128">
        <v>-4198.7609559369503</v>
      </c>
      <c r="G39" s="128">
        <v>-2590.4091355708674</v>
      </c>
      <c r="H39" s="429">
        <v>0</v>
      </c>
      <c r="I39" s="429">
        <v>0</v>
      </c>
      <c r="J39" s="429">
        <v>-7452.3950863685823</v>
      </c>
      <c r="K39" s="429">
        <v>0</v>
      </c>
      <c r="L39" s="196"/>
      <c r="M39" s="197"/>
      <c r="N39" s="197"/>
      <c r="O39" s="197"/>
      <c r="P39" s="198"/>
      <c r="Q39" s="198"/>
      <c r="R39" s="198"/>
      <c r="S39" s="198"/>
      <c r="T39" s="198"/>
      <c r="U39" s="198"/>
      <c r="V39" s="198"/>
      <c r="W39" s="198"/>
      <c r="Y39" s="197"/>
      <c r="Z39" s="197"/>
    </row>
    <row r="40" spans="1:30" ht="17.100000000000001" customHeight="1">
      <c r="A40" s="472"/>
      <c r="B40" s="452" t="s">
        <v>13</v>
      </c>
      <c r="C40" s="453"/>
      <c r="D40" s="128">
        <v>-2083.018599425639</v>
      </c>
      <c r="E40" s="128">
        <v>4337.1856954529194</v>
      </c>
      <c r="F40" s="128">
        <v>-247.77469121427316</v>
      </c>
      <c r="G40" s="128">
        <v>-391.60187454044637</v>
      </c>
      <c r="H40" s="128">
        <v>-3493.0071256976198</v>
      </c>
      <c r="I40" s="429">
        <v>0</v>
      </c>
      <c r="J40" s="128">
        <v>-1878.2165954250577</v>
      </c>
      <c r="K40" s="131">
        <v>0</v>
      </c>
      <c r="L40" s="196"/>
      <c r="M40" s="197"/>
      <c r="N40" s="197"/>
      <c r="O40" s="197"/>
      <c r="P40" s="198"/>
      <c r="Q40" s="198"/>
      <c r="R40" s="198"/>
      <c r="S40" s="198"/>
      <c r="T40" s="198"/>
      <c r="U40" s="198"/>
      <c r="V40" s="198"/>
      <c r="W40" s="198"/>
      <c r="X40" s="198"/>
      <c r="Y40" s="197"/>
      <c r="Z40" s="197"/>
    </row>
    <row r="41" spans="1:30" ht="17.100000000000001" customHeight="1">
      <c r="A41" s="123"/>
      <c r="B41" s="452" t="s">
        <v>16</v>
      </c>
      <c r="C41" s="453"/>
      <c r="D41" s="199">
        <v>-4124.0933958349988</v>
      </c>
      <c r="E41" s="199">
        <v>670.95230683524915</v>
      </c>
      <c r="F41" s="199">
        <v>1130.6769274278377</v>
      </c>
      <c r="G41" s="199">
        <v>747.76949159342894</v>
      </c>
      <c r="H41" s="199">
        <v>-7755.9170118151524</v>
      </c>
      <c r="I41" s="134">
        <v>7452.3950863685823</v>
      </c>
      <c r="J41" s="134">
        <v>-1878.2165954250522</v>
      </c>
      <c r="K41" s="134">
        <v>1878.2165954250577</v>
      </c>
      <c r="L41" s="196"/>
      <c r="M41" s="197"/>
      <c r="N41" s="197"/>
      <c r="O41" s="197"/>
      <c r="P41" s="198"/>
      <c r="Q41" s="198"/>
      <c r="R41" s="198"/>
      <c r="S41" s="198"/>
      <c r="T41" s="198"/>
      <c r="U41" s="198"/>
      <c r="V41" s="198"/>
      <c r="W41" s="198"/>
      <c r="X41" s="198"/>
      <c r="Y41" s="197"/>
      <c r="Z41" s="197"/>
    </row>
    <row r="42" spans="1:30" s="212" customFormat="1" ht="12.75" customHeight="1">
      <c r="A42" s="177"/>
      <c r="B42" s="207"/>
      <c r="C42" s="152"/>
      <c r="D42" s="208"/>
      <c r="E42" s="208"/>
      <c r="F42" s="208"/>
      <c r="G42" s="208"/>
      <c r="H42" s="208"/>
      <c r="I42" s="208"/>
      <c r="J42" s="155"/>
      <c r="K42" s="208"/>
      <c r="L42" s="209"/>
      <c r="M42" s="210"/>
      <c r="N42" s="210"/>
      <c r="O42" s="210"/>
      <c r="P42" s="198"/>
      <c r="Q42" s="198"/>
      <c r="R42" s="198"/>
      <c r="S42" s="198"/>
      <c r="T42" s="198"/>
      <c r="U42" s="198"/>
      <c r="V42" s="198"/>
      <c r="W42" s="198"/>
      <c r="X42" s="211"/>
      <c r="Y42" s="210"/>
      <c r="Z42" s="210"/>
    </row>
    <row r="43" spans="1:30" s="192" customFormat="1" ht="18" customHeight="1">
      <c r="A43" s="190"/>
      <c r="B43" s="191"/>
      <c r="C43" s="204"/>
      <c r="D43" s="464" t="s">
        <v>97</v>
      </c>
      <c r="E43" s="464"/>
      <c r="F43" s="464"/>
      <c r="G43" s="464"/>
      <c r="H43" s="464"/>
      <c r="I43" s="464"/>
      <c r="J43" s="464"/>
      <c r="K43" s="464"/>
      <c r="L43" s="190"/>
      <c r="N43" s="125"/>
      <c r="O43" s="362"/>
      <c r="P43" s="198"/>
      <c r="Q43" s="198"/>
      <c r="R43" s="198"/>
      <c r="S43" s="198"/>
      <c r="T43" s="198"/>
      <c r="U43" s="198"/>
      <c r="V43" s="198"/>
      <c r="W43" s="198"/>
    </row>
    <row r="44" spans="1:30" s="192" customFormat="1" ht="18" customHeight="1">
      <c r="A44" s="190"/>
      <c r="B44" s="200"/>
      <c r="C44" s="205"/>
      <c r="D44" s="464" t="s">
        <v>4</v>
      </c>
      <c r="E44" s="464"/>
      <c r="F44" s="464"/>
      <c r="G44" s="464"/>
      <c r="H44" s="464"/>
      <c r="I44" s="464"/>
      <c r="J44" s="464"/>
      <c r="K44" s="464"/>
      <c r="L44" s="190"/>
      <c r="N44" s="125"/>
      <c r="O44" s="125"/>
      <c r="P44" s="198"/>
      <c r="Q44" s="198"/>
      <c r="R44" s="198"/>
      <c r="S44" s="198"/>
      <c r="T44" s="198"/>
      <c r="U44" s="198"/>
      <c r="V44" s="198"/>
      <c r="W44" s="198"/>
    </row>
    <row r="45" spans="1:30" ht="17.100000000000001" customHeight="1">
      <c r="A45" s="123"/>
      <c r="B45" s="538" t="s">
        <v>94</v>
      </c>
      <c r="C45" s="538"/>
      <c r="D45" s="194" t="s">
        <v>6</v>
      </c>
      <c r="E45" s="194" t="s">
        <v>7</v>
      </c>
      <c r="F45" s="194" t="s">
        <v>8</v>
      </c>
      <c r="G45" s="194" t="s">
        <v>9</v>
      </c>
      <c r="H45" s="194" t="s">
        <v>10</v>
      </c>
      <c r="I45" s="194" t="s">
        <v>11</v>
      </c>
      <c r="J45" s="163" t="s">
        <v>12</v>
      </c>
      <c r="K45" s="195" t="s">
        <v>13</v>
      </c>
      <c r="P45" s="198"/>
      <c r="Q45" s="198"/>
      <c r="R45" s="198"/>
      <c r="S45" s="198"/>
      <c r="T45" s="198"/>
      <c r="U45" s="198"/>
      <c r="V45" s="198"/>
      <c r="W45" s="198"/>
    </row>
    <row r="46" spans="1:30" ht="17.100000000000001" customHeight="1">
      <c r="A46" s="472"/>
      <c r="B46" s="452" t="s">
        <v>6</v>
      </c>
      <c r="C46" s="453"/>
      <c r="D46" s="132">
        <v>0</v>
      </c>
      <c r="E46" s="128">
        <v>149.58632693207659</v>
      </c>
      <c r="F46" s="128">
        <v>1494.0709303087492</v>
      </c>
      <c r="G46" s="128">
        <v>1474.1100084487853</v>
      </c>
      <c r="H46" s="128">
        <v>-137.58397334327987</v>
      </c>
      <c r="I46" s="128">
        <v>-519.01472986097997</v>
      </c>
      <c r="J46" s="128">
        <v>2461.1685624853512</v>
      </c>
      <c r="K46" s="429">
        <v>2065.0732961611457</v>
      </c>
      <c r="L46" s="155"/>
      <c r="M46" s="198"/>
      <c r="N46" s="198"/>
      <c r="O46" s="198"/>
      <c r="P46" s="198"/>
      <c r="Q46" s="198"/>
      <c r="R46" s="198"/>
      <c r="S46" s="198"/>
      <c r="T46" s="198"/>
      <c r="U46" s="198"/>
      <c r="V46" s="198"/>
      <c r="W46" s="198"/>
      <c r="X46" s="198"/>
      <c r="Y46" s="197"/>
      <c r="Z46" s="197"/>
      <c r="AA46" s="197"/>
      <c r="AB46" s="197"/>
      <c r="AC46" s="197"/>
      <c r="AD46" s="197"/>
    </row>
    <row r="47" spans="1:30" ht="17.100000000000001" customHeight="1">
      <c r="A47" s="472"/>
      <c r="B47" s="452" t="s">
        <v>7</v>
      </c>
      <c r="C47" s="453"/>
      <c r="D47" s="128">
        <v>-149.58632693207659</v>
      </c>
      <c r="E47" s="131">
        <v>0</v>
      </c>
      <c r="F47" s="128">
        <v>2652.7297846650758</v>
      </c>
      <c r="G47" s="128">
        <v>-70.91962291628478</v>
      </c>
      <c r="H47" s="128">
        <v>-2.5286931752100008</v>
      </c>
      <c r="I47" s="128">
        <v>1351.0740548389183</v>
      </c>
      <c r="J47" s="128">
        <v>3780.7691964804226</v>
      </c>
      <c r="K47" s="429">
        <v>-4370.7622689017253</v>
      </c>
      <c r="L47" s="155"/>
      <c r="M47" s="198"/>
      <c r="N47" s="198"/>
      <c r="O47" s="198"/>
      <c r="P47" s="198"/>
      <c r="Q47" s="198"/>
      <c r="R47" s="198"/>
      <c r="S47" s="198"/>
      <c r="T47" s="198"/>
      <c r="U47" s="198"/>
      <c r="V47" s="198"/>
      <c r="W47" s="198"/>
      <c r="X47" s="198"/>
      <c r="Y47" s="197"/>
      <c r="Z47" s="197"/>
      <c r="AA47" s="197"/>
      <c r="AB47" s="197"/>
      <c r="AC47" s="197"/>
      <c r="AD47" s="197"/>
    </row>
    <row r="48" spans="1:30" ht="17.100000000000001" customHeight="1">
      <c r="A48" s="472"/>
      <c r="B48" s="452" t="s">
        <v>8</v>
      </c>
      <c r="C48" s="453"/>
      <c r="D48" s="128">
        <v>-1494.0709303087492</v>
      </c>
      <c r="E48" s="128">
        <v>-2652.7297846650758</v>
      </c>
      <c r="F48" s="132">
        <v>0</v>
      </c>
      <c r="G48" s="128">
        <v>401.77968684868188</v>
      </c>
      <c r="H48" s="128">
        <v>-2234.7368075177692</v>
      </c>
      <c r="I48" s="128">
        <v>4397.2024861379796</v>
      </c>
      <c r="J48" s="128">
        <v>-1582.5553495049317</v>
      </c>
      <c r="K48" s="429">
        <v>262.515316774967</v>
      </c>
      <c r="L48" s="155"/>
      <c r="M48" s="198"/>
      <c r="N48" s="198"/>
      <c r="O48" s="198"/>
      <c r="P48" s="198"/>
      <c r="Q48" s="198"/>
      <c r="R48" s="198"/>
      <c r="S48" s="198"/>
      <c r="T48" s="198"/>
      <c r="U48" s="198"/>
      <c r="V48" s="198"/>
      <c r="W48" s="198"/>
      <c r="X48" s="198"/>
      <c r="Y48" s="197"/>
      <c r="Z48" s="197"/>
      <c r="AA48" s="197"/>
      <c r="AB48" s="197"/>
      <c r="AC48" s="197"/>
      <c r="AD48" s="197"/>
    </row>
    <row r="49" spans="1:30" ht="17.100000000000001" customHeight="1">
      <c r="A49" s="472"/>
      <c r="B49" s="452" t="s">
        <v>9</v>
      </c>
      <c r="C49" s="453"/>
      <c r="D49" s="128">
        <v>-1474.1100084487853</v>
      </c>
      <c r="E49" s="128">
        <v>70.91962291628478</v>
      </c>
      <c r="F49" s="128">
        <v>-401.77968684868188</v>
      </c>
      <c r="G49" s="132">
        <v>0</v>
      </c>
      <c r="H49" s="128">
        <v>-1973.8082169324566</v>
      </c>
      <c r="I49" s="128">
        <v>2730.0469594317542</v>
      </c>
      <c r="J49" s="128">
        <v>-1048.7313298818844</v>
      </c>
      <c r="K49" s="429">
        <v>435.75951033322059</v>
      </c>
      <c r="L49" s="155"/>
      <c r="M49" s="198"/>
      <c r="N49" s="198"/>
      <c r="O49" s="198"/>
      <c r="P49" s="198"/>
      <c r="Q49" s="198"/>
      <c r="R49" s="198"/>
      <c r="S49" s="198"/>
      <c r="T49" s="198"/>
      <c r="U49" s="198"/>
      <c r="V49" s="198"/>
      <c r="W49" s="198"/>
      <c r="X49" s="198"/>
      <c r="Y49" s="197"/>
      <c r="Z49" s="197"/>
      <c r="AA49" s="197"/>
      <c r="AB49" s="197"/>
      <c r="AC49" s="197"/>
      <c r="AD49" s="197"/>
    </row>
    <row r="50" spans="1:30" ht="17.100000000000001" customHeight="1">
      <c r="A50" s="472"/>
      <c r="B50" s="452" t="s">
        <v>10</v>
      </c>
      <c r="C50" s="453"/>
      <c r="D50" s="128">
        <v>137.58397334327987</v>
      </c>
      <c r="E50" s="128">
        <v>2.5286931752100008</v>
      </c>
      <c r="F50" s="429">
        <v>2234.7368075177692</v>
      </c>
      <c r="G50" s="128">
        <v>1973.8082169324566</v>
      </c>
      <c r="H50" s="132">
        <v>0</v>
      </c>
      <c r="I50" s="429">
        <v>175.90004000000002</v>
      </c>
      <c r="J50" s="429">
        <v>4524.5577309687151</v>
      </c>
      <c r="K50" s="429">
        <v>3558.8431909763781</v>
      </c>
      <c r="L50" s="155"/>
      <c r="M50" s="198"/>
      <c r="N50" s="198"/>
      <c r="O50" s="198"/>
      <c r="P50" s="198"/>
      <c r="Q50" s="198"/>
      <c r="R50" s="198"/>
      <c r="S50" s="198"/>
      <c r="T50" s="198"/>
      <c r="U50" s="198"/>
      <c r="V50" s="198"/>
      <c r="W50" s="198"/>
      <c r="X50" s="198"/>
      <c r="Y50" s="197"/>
      <c r="Z50" s="197"/>
      <c r="AA50" s="197"/>
      <c r="AB50" s="197"/>
      <c r="AC50" s="197"/>
      <c r="AD50" s="197"/>
    </row>
    <row r="51" spans="1:30" ht="17.100000000000001" customHeight="1">
      <c r="A51" s="472"/>
      <c r="B51" s="452" t="s">
        <v>11</v>
      </c>
      <c r="C51" s="453"/>
      <c r="D51" s="128">
        <v>519.01472986097997</v>
      </c>
      <c r="E51" s="128">
        <v>-1351.0740548389183</v>
      </c>
      <c r="F51" s="128">
        <v>-4397.2024861379796</v>
      </c>
      <c r="G51" s="128">
        <v>-2730.0469594317542</v>
      </c>
      <c r="H51" s="429">
        <v>-175.90004000000002</v>
      </c>
      <c r="I51" s="429">
        <v>0</v>
      </c>
      <c r="J51" s="429">
        <v>-8135.2088105476741</v>
      </c>
      <c r="K51" s="429">
        <v>0</v>
      </c>
      <c r="L51" s="155"/>
      <c r="M51" s="198"/>
      <c r="N51" s="198"/>
      <c r="O51" s="198"/>
      <c r="P51" s="198"/>
      <c r="Q51" s="198"/>
      <c r="R51" s="198"/>
      <c r="S51" s="198"/>
      <c r="T51" s="198"/>
      <c r="U51" s="198"/>
      <c r="V51" s="198"/>
      <c r="W51" s="198"/>
      <c r="X51" s="198"/>
      <c r="Y51" s="197"/>
      <c r="Z51" s="197"/>
      <c r="AA51" s="197"/>
      <c r="AB51" s="197"/>
      <c r="AC51" s="197"/>
      <c r="AD51" s="197"/>
    </row>
    <row r="52" spans="1:30" ht="17.100000000000001" customHeight="1">
      <c r="A52" s="472"/>
      <c r="B52" s="452" t="s">
        <v>13</v>
      </c>
      <c r="C52" s="453"/>
      <c r="D52" s="128">
        <v>-2065.0732961611457</v>
      </c>
      <c r="E52" s="128">
        <v>4370.7622689017253</v>
      </c>
      <c r="F52" s="128">
        <v>-262.515316774967</v>
      </c>
      <c r="G52" s="128">
        <v>-435.75951033322059</v>
      </c>
      <c r="H52" s="128">
        <v>-3558.8431909763781</v>
      </c>
      <c r="I52" s="429">
        <v>0</v>
      </c>
      <c r="J52" s="128">
        <v>-1951.4290453439862</v>
      </c>
      <c r="K52" s="131">
        <v>0</v>
      </c>
      <c r="L52" s="155"/>
      <c r="M52" s="198"/>
      <c r="N52" s="198"/>
      <c r="O52" s="198"/>
      <c r="P52" s="198"/>
      <c r="Q52" s="198"/>
      <c r="R52" s="198"/>
      <c r="S52" s="198"/>
      <c r="T52" s="198"/>
      <c r="U52" s="198"/>
      <c r="V52" s="198"/>
      <c r="W52" s="198"/>
      <c r="X52" s="198"/>
      <c r="Y52" s="197"/>
      <c r="Z52" s="197"/>
      <c r="AA52" s="197"/>
      <c r="AB52" s="197"/>
      <c r="AC52" s="197"/>
      <c r="AD52" s="197"/>
    </row>
    <row r="53" spans="1:30" ht="17.100000000000001" customHeight="1">
      <c r="A53" s="123"/>
      <c r="B53" s="452" t="s">
        <v>16</v>
      </c>
      <c r="C53" s="453"/>
      <c r="D53" s="199">
        <v>-4526.2418586464964</v>
      </c>
      <c r="E53" s="199">
        <v>589.99307242130271</v>
      </c>
      <c r="F53" s="199">
        <v>1320.0400327299649</v>
      </c>
      <c r="G53" s="199">
        <v>612.97181954866392</v>
      </c>
      <c r="H53" s="199">
        <v>-8083.4009219450927</v>
      </c>
      <c r="I53" s="134">
        <v>8135.2088105476741</v>
      </c>
      <c r="J53" s="134">
        <v>-1951.4290453439753</v>
      </c>
      <c r="K53" s="134">
        <v>1951.4290453439844</v>
      </c>
      <c r="L53" s="155"/>
      <c r="M53" s="198"/>
      <c r="N53" s="198"/>
      <c r="O53" s="198"/>
      <c r="P53" s="198"/>
      <c r="Q53" s="198"/>
      <c r="R53" s="198"/>
      <c r="S53" s="198"/>
      <c r="T53" s="198"/>
      <c r="U53" s="198"/>
      <c r="V53" s="198"/>
      <c r="W53" s="198"/>
      <c r="X53" s="198"/>
      <c r="Y53" s="197"/>
      <c r="Z53" s="197"/>
      <c r="AA53" s="197"/>
      <c r="AB53" s="197"/>
      <c r="AC53" s="197"/>
      <c r="AD53" s="197"/>
    </row>
    <row r="54" spans="1:30" s="177" customFormat="1" ht="12.75" customHeight="1">
      <c r="B54" s="157"/>
      <c r="C54" s="152"/>
      <c r="D54" s="213"/>
      <c r="E54" s="213"/>
      <c r="F54" s="213"/>
      <c r="G54" s="213"/>
      <c r="H54" s="213"/>
      <c r="I54" s="213"/>
      <c r="J54" s="155"/>
      <c r="K54" s="213"/>
      <c r="L54" s="209"/>
      <c r="M54" s="209"/>
      <c r="N54" s="209"/>
      <c r="O54" s="209"/>
      <c r="P54" s="198"/>
      <c r="Q54" s="198"/>
      <c r="R54" s="198"/>
      <c r="S54" s="198"/>
      <c r="T54" s="198"/>
      <c r="U54" s="198"/>
      <c r="V54" s="198"/>
      <c r="W54" s="198"/>
      <c r="X54" s="209"/>
      <c r="Y54" s="209"/>
      <c r="Z54" s="209"/>
      <c r="AA54" s="209"/>
      <c r="AB54" s="209"/>
      <c r="AC54" s="209"/>
      <c r="AD54" s="209"/>
    </row>
    <row r="55" spans="1:30" s="192" customFormat="1" ht="18" customHeight="1">
      <c r="A55" s="190"/>
      <c r="B55" s="191"/>
      <c r="C55" s="204"/>
      <c r="D55" s="464" t="s">
        <v>98</v>
      </c>
      <c r="E55" s="464"/>
      <c r="F55" s="464"/>
      <c r="G55" s="464"/>
      <c r="H55" s="464"/>
      <c r="I55" s="464"/>
      <c r="J55" s="464"/>
      <c r="K55" s="464"/>
      <c r="L55" s="190"/>
      <c r="N55" s="125"/>
      <c r="O55" s="362"/>
      <c r="P55" s="198"/>
      <c r="Q55" s="198"/>
      <c r="R55" s="198"/>
      <c r="S55" s="198"/>
      <c r="T55" s="198"/>
      <c r="U55" s="198"/>
      <c r="V55" s="198"/>
      <c r="W55" s="198"/>
    </row>
    <row r="56" spans="1:30" s="192" customFormat="1" ht="18" customHeight="1">
      <c r="A56" s="190"/>
      <c r="B56" s="200"/>
      <c r="C56" s="205"/>
      <c r="D56" s="464" t="s">
        <v>4</v>
      </c>
      <c r="E56" s="464"/>
      <c r="F56" s="464"/>
      <c r="G56" s="464"/>
      <c r="H56" s="464"/>
      <c r="I56" s="464"/>
      <c r="J56" s="464"/>
      <c r="K56" s="464"/>
      <c r="L56" s="190"/>
      <c r="N56" s="125"/>
      <c r="O56" s="125"/>
      <c r="P56" s="198"/>
      <c r="Q56" s="198"/>
      <c r="R56" s="198"/>
      <c r="S56" s="198"/>
      <c r="T56" s="198"/>
      <c r="U56" s="198"/>
      <c r="V56" s="198"/>
      <c r="W56" s="198"/>
    </row>
    <row r="57" spans="1:30" ht="17.100000000000001" customHeight="1">
      <c r="A57" s="123"/>
      <c r="B57" s="538" t="s">
        <v>94</v>
      </c>
      <c r="C57" s="538"/>
      <c r="D57" s="194" t="s">
        <v>6</v>
      </c>
      <c r="E57" s="194" t="s">
        <v>7</v>
      </c>
      <c r="F57" s="194" t="s">
        <v>8</v>
      </c>
      <c r="G57" s="194" t="s">
        <v>9</v>
      </c>
      <c r="H57" s="194" t="s">
        <v>10</v>
      </c>
      <c r="I57" s="194" t="s">
        <v>11</v>
      </c>
      <c r="J57" s="163" t="s">
        <v>12</v>
      </c>
      <c r="K57" s="195" t="s">
        <v>13</v>
      </c>
      <c r="L57" s="196"/>
      <c r="M57" s="197"/>
      <c r="N57" s="197"/>
      <c r="O57" s="197"/>
      <c r="P57" s="198"/>
      <c r="Q57" s="198"/>
      <c r="R57" s="198"/>
      <c r="S57" s="198"/>
      <c r="T57" s="198"/>
      <c r="U57" s="198"/>
      <c r="V57" s="198"/>
      <c r="W57" s="198"/>
    </row>
    <row r="58" spans="1:30" ht="17.100000000000001" customHeight="1">
      <c r="A58" s="472"/>
      <c r="B58" s="452" t="s">
        <v>6</v>
      </c>
      <c r="C58" s="453"/>
      <c r="D58" s="132">
        <v>0</v>
      </c>
      <c r="E58" s="128">
        <v>-84.134142969530103</v>
      </c>
      <c r="F58" s="128">
        <v>1480.5526867829853</v>
      </c>
      <c r="G58" s="128">
        <v>1512.4938506931899</v>
      </c>
      <c r="H58" s="128">
        <v>-138.26626685609918</v>
      </c>
      <c r="I58" s="128">
        <v>-546.84200568726885</v>
      </c>
      <c r="J58" s="128">
        <v>2223.8041219632769</v>
      </c>
      <c r="K58" s="429">
        <v>2147.5524302653071</v>
      </c>
      <c r="L58" s="196"/>
      <c r="M58" s="197"/>
      <c r="N58" s="197"/>
      <c r="O58" s="197"/>
      <c r="P58" s="198"/>
      <c r="Q58" s="198"/>
      <c r="R58" s="198"/>
      <c r="S58" s="198"/>
      <c r="T58" s="198"/>
      <c r="U58" s="198"/>
      <c r="V58" s="198"/>
      <c r="W58" s="198"/>
      <c r="X58" s="198"/>
      <c r="Y58" s="198"/>
      <c r="Z58" s="197"/>
      <c r="AA58" s="197"/>
      <c r="AB58" s="197"/>
      <c r="AC58" s="197"/>
      <c r="AD58" s="197"/>
    </row>
    <row r="59" spans="1:30" ht="17.100000000000001" customHeight="1">
      <c r="A59" s="472"/>
      <c r="B59" s="452" t="s">
        <v>7</v>
      </c>
      <c r="C59" s="453"/>
      <c r="D59" s="128">
        <v>84.134142969530103</v>
      </c>
      <c r="E59" s="131">
        <v>0</v>
      </c>
      <c r="F59" s="128">
        <v>2432.9090977773362</v>
      </c>
      <c r="G59" s="128">
        <v>-74.448067092048419</v>
      </c>
      <c r="H59" s="128">
        <v>-2.3744675177700003</v>
      </c>
      <c r="I59" s="128">
        <v>1378.1428570219484</v>
      </c>
      <c r="J59" s="128">
        <v>3818.3635631589968</v>
      </c>
      <c r="K59" s="429">
        <v>-4447.5825180483916</v>
      </c>
      <c r="L59" s="196"/>
      <c r="M59" s="197"/>
      <c r="N59" s="197"/>
      <c r="O59" s="197"/>
      <c r="P59" s="198"/>
      <c r="Q59" s="198"/>
      <c r="R59" s="198"/>
      <c r="S59" s="198"/>
      <c r="T59" s="198"/>
      <c r="U59" s="198"/>
      <c r="V59" s="198"/>
      <c r="W59" s="198"/>
      <c r="X59" s="198"/>
      <c r="Y59" s="198"/>
      <c r="Z59" s="197"/>
      <c r="AA59" s="197"/>
      <c r="AB59" s="197"/>
      <c r="AC59" s="197"/>
      <c r="AD59" s="197"/>
    </row>
    <row r="60" spans="1:30" ht="17.100000000000001" customHeight="1">
      <c r="A60" s="472"/>
      <c r="B60" s="452" t="s">
        <v>8</v>
      </c>
      <c r="C60" s="453"/>
      <c r="D60" s="128">
        <v>-1480.5526867829853</v>
      </c>
      <c r="E60" s="128">
        <v>-2432.9090977773362</v>
      </c>
      <c r="F60" s="132">
        <v>0</v>
      </c>
      <c r="G60" s="128">
        <v>293.33627412809733</v>
      </c>
      <c r="H60" s="128">
        <v>-2063.5792669835701</v>
      </c>
      <c r="I60" s="128">
        <v>4290.3605309094382</v>
      </c>
      <c r="J60" s="128">
        <v>-1393.3442465063563</v>
      </c>
      <c r="K60" s="429">
        <v>-140.85700554011873</v>
      </c>
      <c r="L60" s="196"/>
      <c r="M60" s="197"/>
      <c r="N60" s="197"/>
      <c r="O60" s="197"/>
      <c r="P60" s="198"/>
      <c r="Q60" s="198"/>
      <c r="R60" s="198"/>
      <c r="S60" s="198"/>
      <c r="T60" s="198"/>
      <c r="U60" s="198"/>
      <c r="V60" s="198"/>
      <c r="W60" s="198"/>
      <c r="X60" s="198"/>
      <c r="Y60" s="198"/>
      <c r="Z60" s="197"/>
      <c r="AA60" s="197"/>
      <c r="AB60" s="197"/>
      <c r="AC60" s="197"/>
      <c r="AD60" s="197"/>
    </row>
    <row r="61" spans="1:30" ht="17.100000000000001" customHeight="1">
      <c r="A61" s="472"/>
      <c r="B61" s="452" t="s">
        <v>9</v>
      </c>
      <c r="C61" s="453"/>
      <c r="D61" s="128">
        <v>-1512.4938506931899</v>
      </c>
      <c r="E61" s="128">
        <v>74.448067092048419</v>
      </c>
      <c r="F61" s="128">
        <v>-293.33627412809733</v>
      </c>
      <c r="G61" s="132">
        <v>0</v>
      </c>
      <c r="H61" s="128">
        <v>-1782.1485550989389</v>
      </c>
      <c r="I61" s="128">
        <v>2935.1538391807344</v>
      </c>
      <c r="J61" s="128">
        <v>-578.37677364744377</v>
      </c>
      <c r="K61" s="429">
        <v>368.04757415332335</v>
      </c>
      <c r="L61" s="196"/>
      <c r="M61" s="197"/>
      <c r="N61" s="197"/>
      <c r="O61" s="197"/>
      <c r="P61" s="198"/>
      <c r="Q61" s="198"/>
      <c r="R61" s="198"/>
      <c r="S61" s="198"/>
      <c r="T61" s="198"/>
      <c r="U61" s="198"/>
      <c r="V61" s="198"/>
      <c r="W61" s="198"/>
      <c r="X61" s="198"/>
      <c r="Y61" s="198"/>
      <c r="Z61" s="197"/>
      <c r="AA61" s="197"/>
      <c r="AB61" s="197"/>
      <c r="AC61" s="197"/>
      <c r="AD61" s="197"/>
    </row>
    <row r="62" spans="1:30" ht="17.100000000000001" customHeight="1">
      <c r="A62" s="472"/>
      <c r="B62" s="452" t="s">
        <v>10</v>
      </c>
      <c r="C62" s="453"/>
      <c r="D62" s="128">
        <v>138.26626685609918</v>
      </c>
      <c r="E62" s="128">
        <v>2.3744675177700003</v>
      </c>
      <c r="F62" s="429">
        <v>2063.5792669835701</v>
      </c>
      <c r="G62" s="128">
        <v>1782.1485550989389</v>
      </c>
      <c r="H62" s="132">
        <v>0</v>
      </c>
      <c r="I62" s="429">
        <v>178.01675649999999</v>
      </c>
      <c r="J62" s="429">
        <v>4164.3853129563768</v>
      </c>
      <c r="K62" s="429">
        <v>2726.6526753217331</v>
      </c>
      <c r="L62" s="196"/>
      <c r="M62" s="197"/>
      <c r="N62" s="197"/>
      <c r="O62" s="197"/>
      <c r="P62" s="198"/>
      <c r="Q62" s="198"/>
      <c r="R62" s="198"/>
      <c r="S62" s="198"/>
      <c r="T62" s="198"/>
      <c r="U62" s="198"/>
      <c r="V62" s="198"/>
      <c r="W62" s="198"/>
      <c r="X62" s="198"/>
      <c r="Y62" s="198"/>
      <c r="Z62" s="197"/>
      <c r="AA62" s="197"/>
      <c r="AB62" s="197"/>
      <c r="AC62" s="197"/>
      <c r="AD62" s="197"/>
    </row>
    <row r="63" spans="1:30" ht="17.100000000000001" customHeight="1">
      <c r="A63" s="472"/>
      <c r="B63" s="452" t="s">
        <v>11</v>
      </c>
      <c r="C63" s="453"/>
      <c r="D63" s="128">
        <v>546.84200568726885</v>
      </c>
      <c r="E63" s="128">
        <v>-1378.1428570219484</v>
      </c>
      <c r="F63" s="128">
        <v>-4290.3605309094382</v>
      </c>
      <c r="G63" s="128">
        <v>-2935.1538391807344</v>
      </c>
      <c r="H63" s="429">
        <v>-178.01675649999999</v>
      </c>
      <c r="I63" s="429">
        <v>0</v>
      </c>
      <c r="J63" s="429">
        <v>-8234.8319779248504</v>
      </c>
      <c r="K63" s="429">
        <v>0</v>
      </c>
      <c r="L63" s="196"/>
      <c r="M63" s="197"/>
      <c r="N63" s="197"/>
      <c r="O63" s="197"/>
      <c r="P63" s="198"/>
      <c r="Q63" s="198"/>
      <c r="R63" s="198"/>
      <c r="S63" s="198"/>
      <c r="T63" s="198"/>
      <c r="U63" s="198"/>
      <c r="V63" s="198"/>
      <c r="W63" s="198"/>
      <c r="X63" s="198"/>
      <c r="Y63" s="198"/>
      <c r="Z63" s="197"/>
      <c r="AA63" s="197"/>
      <c r="AB63" s="197"/>
      <c r="AC63" s="197"/>
      <c r="AD63" s="197"/>
    </row>
    <row r="64" spans="1:30" ht="17.100000000000001" customHeight="1">
      <c r="A64" s="472"/>
      <c r="B64" s="452" t="s">
        <v>13</v>
      </c>
      <c r="C64" s="453"/>
      <c r="D64" s="128">
        <v>-2147.5524302653071</v>
      </c>
      <c r="E64" s="128">
        <v>4447.5825180483916</v>
      </c>
      <c r="F64" s="128">
        <v>140.85700554011873</v>
      </c>
      <c r="G64" s="128">
        <v>-368.04757415332335</v>
      </c>
      <c r="H64" s="128">
        <v>-2726.6526753217331</v>
      </c>
      <c r="I64" s="429">
        <v>0</v>
      </c>
      <c r="J64" s="128">
        <v>-653.81315615185304</v>
      </c>
      <c r="K64" s="131">
        <v>0</v>
      </c>
      <c r="L64" s="196"/>
      <c r="M64" s="206"/>
      <c r="N64" s="206"/>
      <c r="O64" s="206"/>
      <c r="P64" s="198"/>
      <c r="Q64" s="198"/>
      <c r="R64" s="198"/>
      <c r="S64" s="198"/>
      <c r="T64" s="198"/>
      <c r="U64" s="198"/>
      <c r="V64" s="198"/>
      <c r="W64" s="198"/>
      <c r="X64" s="198"/>
      <c r="Y64" s="198"/>
      <c r="Z64" s="197"/>
      <c r="AA64" s="197"/>
      <c r="AB64" s="197"/>
      <c r="AC64" s="197"/>
      <c r="AD64" s="197"/>
    </row>
    <row r="65" spans="1:30" ht="17.100000000000001" customHeight="1">
      <c r="A65" s="123"/>
      <c r="B65" s="452" t="s">
        <v>16</v>
      </c>
      <c r="C65" s="453"/>
      <c r="D65" s="199">
        <v>-4371.3565522285844</v>
      </c>
      <c r="E65" s="199">
        <v>629.21895488939481</v>
      </c>
      <c r="F65" s="199">
        <v>1534.2012520464777</v>
      </c>
      <c r="G65" s="199">
        <v>210.32919949412008</v>
      </c>
      <c r="H65" s="199">
        <v>-6891.037988278109</v>
      </c>
      <c r="I65" s="134">
        <v>8234.8319779248504</v>
      </c>
      <c r="J65" s="134">
        <v>-653.81315615186031</v>
      </c>
      <c r="K65" s="134">
        <v>653.81315615185304</v>
      </c>
      <c r="L65" s="196"/>
      <c r="M65" s="197"/>
      <c r="N65" s="197"/>
      <c r="O65" s="197"/>
      <c r="P65" s="198"/>
      <c r="Q65" s="198"/>
      <c r="R65" s="198"/>
      <c r="S65" s="198"/>
      <c r="T65" s="198"/>
      <c r="U65" s="198"/>
      <c r="V65" s="198"/>
      <c r="W65" s="198"/>
      <c r="X65" s="198"/>
      <c r="Y65" s="198"/>
      <c r="Z65" s="197"/>
      <c r="AA65" s="197"/>
      <c r="AB65" s="197"/>
      <c r="AC65" s="197"/>
      <c r="AD65" s="197"/>
    </row>
    <row r="66" spans="1:30" s="177" customFormat="1" ht="12.75" customHeight="1">
      <c r="B66" s="157"/>
      <c r="C66" s="152"/>
      <c r="D66" s="213"/>
      <c r="E66" s="213"/>
      <c r="F66" s="213"/>
      <c r="G66" s="213"/>
      <c r="H66" s="213"/>
      <c r="I66" s="213"/>
      <c r="J66" s="155"/>
      <c r="K66" s="213"/>
      <c r="L66" s="209"/>
      <c r="M66" s="209"/>
      <c r="N66" s="209"/>
      <c r="O66" s="209"/>
      <c r="P66" s="198"/>
      <c r="Q66" s="198"/>
      <c r="R66" s="198"/>
      <c r="S66" s="198"/>
      <c r="T66" s="198"/>
      <c r="U66" s="198"/>
      <c r="V66" s="198"/>
      <c r="W66" s="198"/>
      <c r="X66" s="209"/>
      <c r="Y66" s="209"/>
      <c r="Z66" s="209"/>
      <c r="AA66" s="209"/>
      <c r="AB66" s="209"/>
      <c r="AC66" s="209"/>
      <c r="AD66" s="209"/>
    </row>
    <row r="67" spans="1:30" s="189" customFormat="1" ht="18" customHeight="1">
      <c r="A67" s="188"/>
      <c r="B67" s="191"/>
      <c r="C67" s="204"/>
      <c r="D67" s="464" t="s">
        <v>99</v>
      </c>
      <c r="E67" s="464"/>
      <c r="F67" s="464"/>
      <c r="G67" s="464"/>
      <c r="H67" s="464"/>
      <c r="I67" s="464"/>
      <c r="J67" s="464"/>
      <c r="K67" s="464"/>
      <c r="L67" s="188"/>
      <c r="N67" s="125"/>
      <c r="O67" s="362"/>
      <c r="P67" s="198"/>
      <c r="Q67" s="198"/>
      <c r="R67" s="198"/>
      <c r="S67" s="198"/>
      <c r="T67" s="198"/>
      <c r="U67" s="198"/>
      <c r="V67" s="198"/>
      <c r="W67" s="198"/>
    </row>
    <row r="68" spans="1:30" s="189" customFormat="1" ht="18" customHeight="1">
      <c r="A68" s="188"/>
      <c r="B68" s="200"/>
      <c r="C68" s="205"/>
      <c r="D68" s="464" t="s">
        <v>4</v>
      </c>
      <c r="E68" s="464"/>
      <c r="F68" s="464"/>
      <c r="G68" s="464"/>
      <c r="H68" s="464"/>
      <c r="I68" s="464"/>
      <c r="J68" s="464"/>
      <c r="K68" s="464"/>
      <c r="L68" s="188"/>
      <c r="N68" s="125"/>
      <c r="O68" s="125"/>
      <c r="P68" s="198"/>
      <c r="Q68" s="198"/>
      <c r="R68" s="198"/>
      <c r="S68" s="198"/>
      <c r="T68" s="198"/>
      <c r="U68" s="198"/>
      <c r="V68" s="198"/>
      <c r="W68" s="198"/>
    </row>
    <row r="69" spans="1:30" ht="17.100000000000001" customHeight="1">
      <c r="A69" s="123"/>
      <c r="B69" s="536" t="s">
        <v>94</v>
      </c>
      <c r="C69" s="537"/>
      <c r="D69" s="194" t="s">
        <v>6</v>
      </c>
      <c r="E69" s="194" t="s">
        <v>7</v>
      </c>
      <c r="F69" s="194" t="s">
        <v>8</v>
      </c>
      <c r="G69" s="194" t="s">
        <v>9</v>
      </c>
      <c r="H69" s="194" t="s">
        <v>10</v>
      </c>
      <c r="I69" s="194" t="s">
        <v>11</v>
      </c>
      <c r="J69" s="163" t="s">
        <v>12</v>
      </c>
      <c r="K69" s="195" t="s">
        <v>13</v>
      </c>
      <c r="L69" s="196"/>
      <c r="M69" s="197"/>
      <c r="N69" s="197"/>
      <c r="O69" s="197"/>
      <c r="P69" s="198"/>
      <c r="Q69" s="198"/>
      <c r="R69" s="198"/>
      <c r="S69" s="198"/>
      <c r="T69" s="198"/>
      <c r="U69" s="198"/>
      <c r="V69" s="198"/>
      <c r="W69" s="198"/>
    </row>
    <row r="70" spans="1:30" ht="17.100000000000001" customHeight="1">
      <c r="A70" s="472"/>
      <c r="B70" s="534" t="s">
        <v>6</v>
      </c>
      <c r="C70" s="535"/>
      <c r="D70" s="132">
        <v>0</v>
      </c>
      <c r="E70" s="128">
        <v>482.91781913164789</v>
      </c>
      <c r="F70" s="128">
        <v>1435.4163736948124</v>
      </c>
      <c r="G70" s="128">
        <v>1609.0035354300489</v>
      </c>
      <c r="H70" s="128">
        <v>-145.40164145815547</v>
      </c>
      <c r="I70" s="128">
        <v>-553.8571777886043</v>
      </c>
      <c r="J70" s="128">
        <v>2828.0789090097496</v>
      </c>
      <c r="K70" s="429">
        <v>2311.8319167526452</v>
      </c>
      <c r="L70" s="196"/>
      <c r="M70" s="197"/>
      <c r="N70" s="197"/>
      <c r="O70" s="197"/>
      <c r="P70" s="198"/>
      <c r="Q70" s="198"/>
      <c r="R70" s="198"/>
      <c r="S70" s="198"/>
      <c r="T70" s="198"/>
      <c r="U70" s="198"/>
      <c r="V70" s="198"/>
      <c r="W70" s="198"/>
      <c r="X70" s="198"/>
      <c r="Y70" s="198"/>
      <c r="Z70" s="197"/>
      <c r="AA70" s="197"/>
      <c r="AB70" s="197"/>
      <c r="AC70" s="197"/>
      <c r="AD70" s="197"/>
    </row>
    <row r="71" spans="1:30" ht="17.100000000000001" customHeight="1">
      <c r="A71" s="472"/>
      <c r="B71" s="534" t="s">
        <v>7</v>
      </c>
      <c r="C71" s="535"/>
      <c r="D71" s="128">
        <v>-482.91781913164789</v>
      </c>
      <c r="E71" s="131">
        <v>0</v>
      </c>
      <c r="F71" s="128">
        <v>3081.3644434565281</v>
      </c>
      <c r="G71" s="128">
        <v>-69.518583948991349</v>
      </c>
      <c r="H71" s="128">
        <v>-1.7388930433300005</v>
      </c>
      <c r="I71" s="128">
        <v>1497.2959875633296</v>
      </c>
      <c r="J71" s="128">
        <v>4024.4851348958887</v>
      </c>
      <c r="K71" s="429">
        <v>-4627.8252182231163</v>
      </c>
      <c r="L71" s="196"/>
      <c r="M71" s="197"/>
      <c r="N71" s="197"/>
      <c r="O71" s="197"/>
      <c r="P71" s="198"/>
      <c r="Q71" s="198"/>
      <c r="R71" s="198"/>
      <c r="S71" s="198"/>
      <c r="T71" s="198"/>
      <c r="U71" s="198"/>
      <c r="V71" s="198"/>
      <c r="W71" s="198"/>
      <c r="X71" s="198"/>
      <c r="Y71" s="198"/>
      <c r="Z71" s="197"/>
      <c r="AA71" s="197"/>
      <c r="AB71" s="197"/>
      <c r="AC71" s="197"/>
      <c r="AD71" s="197"/>
    </row>
    <row r="72" spans="1:30" ht="17.100000000000001" customHeight="1">
      <c r="A72" s="472"/>
      <c r="B72" s="534" t="s">
        <v>8</v>
      </c>
      <c r="C72" s="535"/>
      <c r="D72" s="128">
        <v>-1435.4163736948124</v>
      </c>
      <c r="E72" s="128">
        <v>-3081.3644434565281</v>
      </c>
      <c r="F72" s="132">
        <v>0</v>
      </c>
      <c r="G72" s="128">
        <v>221.02130757980945</v>
      </c>
      <c r="H72" s="128">
        <v>-1874.8856031934065</v>
      </c>
      <c r="I72" s="128">
        <v>4662.7884027963637</v>
      </c>
      <c r="J72" s="128">
        <v>-1507.8567099685715</v>
      </c>
      <c r="K72" s="429">
        <v>-268.20766265198108</v>
      </c>
      <c r="L72" s="196"/>
      <c r="M72" s="197"/>
      <c r="N72" s="197"/>
      <c r="O72" s="197"/>
      <c r="P72" s="198"/>
      <c r="Q72" s="198"/>
      <c r="R72" s="198"/>
      <c r="S72" s="198"/>
      <c r="T72" s="198"/>
      <c r="U72" s="198"/>
      <c r="V72" s="198"/>
      <c r="W72" s="198"/>
      <c r="X72" s="198"/>
      <c r="Y72" s="198"/>
      <c r="Z72" s="197"/>
      <c r="AA72" s="197"/>
      <c r="AB72" s="197"/>
      <c r="AC72" s="197"/>
      <c r="AD72" s="197"/>
    </row>
    <row r="73" spans="1:30" ht="17.100000000000001" customHeight="1">
      <c r="A73" s="472"/>
      <c r="B73" s="534" t="s">
        <v>9</v>
      </c>
      <c r="C73" s="535"/>
      <c r="D73" s="128">
        <v>-1609.0035354300489</v>
      </c>
      <c r="E73" s="128">
        <v>69.518583948991349</v>
      </c>
      <c r="F73" s="128">
        <v>-221.02130757980945</v>
      </c>
      <c r="G73" s="132">
        <v>0</v>
      </c>
      <c r="H73" s="128">
        <v>-1951.3962509386624</v>
      </c>
      <c r="I73" s="128">
        <v>3046.1351006968507</v>
      </c>
      <c r="J73" s="128">
        <v>-665.76740930267897</v>
      </c>
      <c r="K73" s="429">
        <v>414.59693495192994</v>
      </c>
      <c r="L73" s="196"/>
      <c r="M73" s="197"/>
      <c r="N73" s="197"/>
      <c r="O73" s="197"/>
      <c r="P73" s="198"/>
      <c r="Q73" s="198"/>
      <c r="R73" s="198"/>
      <c r="S73" s="198"/>
      <c r="T73" s="198"/>
      <c r="U73" s="198"/>
      <c r="V73" s="198"/>
      <c r="W73" s="198"/>
      <c r="X73" s="198"/>
      <c r="Y73" s="198"/>
      <c r="Z73" s="197"/>
      <c r="AA73" s="197"/>
      <c r="AB73" s="197"/>
      <c r="AC73" s="197"/>
      <c r="AD73" s="197"/>
    </row>
    <row r="74" spans="1:30" ht="17.100000000000001" customHeight="1">
      <c r="A74" s="472"/>
      <c r="B74" s="534" t="s">
        <v>10</v>
      </c>
      <c r="C74" s="535"/>
      <c r="D74" s="128">
        <v>145.40164145815547</v>
      </c>
      <c r="E74" s="128">
        <v>1.7388930433300005</v>
      </c>
      <c r="F74" s="429">
        <v>1874.8856031934065</v>
      </c>
      <c r="G74" s="128">
        <v>1951.3962509386624</v>
      </c>
      <c r="H74" s="132">
        <v>0</v>
      </c>
      <c r="I74" s="429">
        <v>179.03214850000001</v>
      </c>
      <c r="J74" s="429">
        <v>4152.4545371335535</v>
      </c>
      <c r="K74" s="429">
        <v>3041.2265266347649</v>
      </c>
      <c r="L74" s="196"/>
      <c r="M74" s="197"/>
      <c r="N74" s="197"/>
      <c r="O74" s="197"/>
      <c r="P74" s="198"/>
      <c r="Q74" s="198"/>
      <c r="R74" s="198"/>
      <c r="S74" s="198"/>
      <c r="T74" s="198"/>
      <c r="U74" s="198"/>
      <c r="V74" s="198"/>
      <c r="W74" s="198"/>
      <c r="X74" s="198"/>
      <c r="Y74" s="198"/>
      <c r="Z74" s="197"/>
      <c r="AA74" s="197"/>
      <c r="AB74" s="197"/>
      <c r="AC74" s="197"/>
      <c r="AD74" s="197"/>
    </row>
    <row r="75" spans="1:30" ht="17.100000000000001" customHeight="1">
      <c r="A75" s="472"/>
      <c r="B75" s="534" t="s">
        <v>11</v>
      </c>
      <c r="C75" s="535"/>
      <c r="D75" s="128">
        <v>553.8571777886043</v>
      </c>
      <c r="E75" s="128">
        <v>-1497.2959875633296</v>
      </c>
      <c r="F75" s="128">
        <v>-4662.7884027963637</v>
      </c>
      <c r="G75" s="128">
        <v>-3046.1351006968507</v>
      </c>
      <c r="H75" s="429">
        <v>-179.03214850000001</v>
      </c>
      <c r="I75" s="429">
        <v>0</v>
      </c>
      <c r="J75" s="429">
        <v>-8831.3944617679408</v>
      </c>
      <c r="K75" s="429">
        <v>0</v>
      </c>
      <c r="L75" s="196"/>
      <c r="M75" s="197"/>
      <c r="N75" s="197"/>
      <c r="O75" s="197"/>
      <c r="P75" s="198"/>
      <c r="Q75" s="198"/>
      <c r="R75" s="198"/>
      <c r="S75" s="198"/>
      <c r="T75" s="198"/>
      <c r="U75" s="198"/>
      <c r="V75" s="198"/>
      <c r="W75" s="198"/>
      <c r="X75" s="198"/>
      <c r="Y75" s="198"/>
      <c r="Z75" s="197"/>
      <c r="AA75" s="197"/>
      <c r="AB75" s="197"/>
      <c r="AC75" s="197"/>
      <c r="AD75" s="197"/>
    </row>
    <row r="76" spans="1:30" ht="17.100000000000001" customHeight="1">
      <c r="A76" s="472"/>
      <c r="B76" s="534" t="s">
        <v>13</v>
      </c>
      <c r="C76" s="535"/>
      <c r="D76" s="128">
        <v>-2311.8319167526452</v>
      </c>
      <c r="E76" s="128">
        <v>4627.8252182231154</v>
      </c>
      <c r="F76" s="128">
        <v>268.20766265198108</v>
      </c>
      <c r="G76" s="128">
        <v>-414.59693495192994</v>
      </c>
      <c r="H76" s="128">
        <v>-3041.2265266347649</v>
      </c>
      <c r="I76" s="429">
        <v>0</v>
      </c>
      <c r="J76" s="128">
        <v>-871.62249746424277</v>
      </c>
      <c r="K76" s="131">
        <v>0</v>
      </c>
      <c r="L76" s="196"/>
      <c r="M76" s="197"/>
      <c r="N76" s="197"/>
      <c r="O76" s="197"/>
      <c r="P76" s="198"/>
      <c r="Q76" s="198"/>
      <c r="R76" s="198"/>
      <c r="S76" s="198"/>
      <c r="T76" s="198"/>
      <c r="U76" s="198"/>
      <c r="V76" s="198"/>
      <c r="W76" s="198"/>
      <c r="X76" s="198"/>
      <c r="Y76" s="198"/>
      <c r="Z76" s="197"/>
      <c r="AA76" s="197"/>
      <c r="AB76" s="197"/>
      <c r="AC76" s="197"/>
      <c r="AD76" s="197"/>
    </row>
    <row r="77" spans="1:30" ht="17.100000000000001" customHeight="1">
      <c r="A77" s="123"/>
      <c r="B77" s="534" t="s">
        <v>16</v>
      </c>
      <c r="C77" s="535"/>
      <c r="D77" s="199">
        <v>-5139.9108257623957</v>
      </c>
      <c r="E77" s="199">
        <v>603.34008332722624</v>
      </c>
      <c r="F77" s="199">
        <v>1776.0643726205526</v>
      </c>
      <c r="G77" s="199">
        <v>251.17047435074892</v>
      </c>
      <c r="H77" s="199">
        <v>-7193.6810637683193</v>
      </c>
      <c r="I77" s="134">
        <v>8831.3944617679408</v>
      </c>
      <c r="J77" s="134">
        <v>-871.62249746424641</v>
      </c>
      <c r="K77" s="134">
        <v>871.62249746424277</v>
      </c>
      <c r="L77" s="196"/>
      <c r="M77" s="197"/>
      <c r="N77" s="197"/>
      <c r="O77" s="197"/>
      <c r="P77" s="198"/>
      <c r="Q77" s="198"/>
      <c r="R77" s="198"/>
      <c r="S77" s="198"/>
      <c r="T77" s="198"/>
      <c r="U77" s="198"/>
      <c r="V77" s="198"/>
      <c r="W77" s="198"/>
      <c r="X77" s="198"/>
      <c r="Y77" s="198"/>
      <c r="Z77" s="197"/>
      <c r="AA77" s="197"/>
      <c r="AB77" s="197"/>
      <c r="AC77" s="197"/>
      <c r="AD77" s="197"/>
    </row>
    <row r="78" spans="1:30" s="177" customFormat="1" ht="12.75" customHeight="1">
      <c r="B78" s="157"/>
      <c r="C78" s="152"/>
      <c r="D78" s="213"/>
      <c r="E78" s="213"/>
      <c r="F78" s="213"/>
      <c r="G78" s="213"/>
      <c r="H78" s="213"/>
      <c r="I78" s="213"/>
      <c r="J78" s="155"/>
      <c r="K78" s="213"/>
      <c r="L78" s="209"/>
      <c r="M78" s="209"/>
      <c r="N78" s="209"/>
      <c r="O78" s="209"/>
      <c r="P78" s="198"/>
      <c r="Q78" s="198"/>
      <c r="R78" s="198"/>
      <c r="S78" s="198"/>
      <c r="T78" s="198"/>
      <c r="U78" s="198"/>
      <c r="V78" s="198"/>
      <c r="W78" s="198"/>
      <c r="X78" s="209"/>
      <c r="Y78" s="209"/>
      <c r="Z78" s="209"/>
      <c r="AA78" s="209"/>
      <c r="AB78" s="209"/>
      <c r="AC78" s="209"/>
      <c r="AD78" s="209"/>
    </row>
    <row r="79" spans="1:30" s="192" customFormat="1" ht="18" customHeight="1">
      <c r="A79" s="190"/>
      <c r="B79" s="191"/>
      <c r="C79" s="204"/>
      <c r="D79" s="464" t="s">
        <v>100</v>
      </c>
      <c r="E79" s="464"/>
      <c r="F79" s="464"/>
      <c r="G79" s="464"/>
      <c r="H79" s="464"/>
      <c r="I79" s="464"/>
      <c r="J79" s="464"/>
      <c r="K79" s="464"/>
      <c r="L79" s="190"/>
      <c r="N79" s="125"/>
      <c r="O79" s="362"/>
      <c r="P79" s="198"/>
      <c r="Q79" s="198"/>
      <c r="R79" s="198"/>
      <c r="S79" s="198"/>
      <c r="T79" s="198"/>
      <c r="U79" s="198"/>
      <c r="V79" s="198"/>
      <c r="W79" s="198"/>
    </row>
    <row r="80" spans="1:30" s="192" customFormat="1" ht="18" customHeight="1">
      <c r="A80" s="190"/>
      <c r="B80" s="200"/>
      <c r="C80" s="205"/>
      <c r="D80" s="464" t="s">
        <v>4</v>
      </c>
      <c r="E80" s="464"/>
      <c r="F80" s="464"/>
      <c r="G80" s="464"/>
      <c r="H80" s="464"/>
      <c r="I80" s="464"/>
      <c r="J80" s="464"/>
      <c r="K80" s="464"/>
      <c r="L80" s="190"/>
      <c r="N80" s="125"/>
      <c r="O80" s="125"/>
      <c r="P80" s="198"/>
      <c r="Q80" s="198"/>
      <c r="R80" s="198"/>
      <c r="S80" s="198"/>
      <c r="T80" s="198"/>
      <c r="U80" s="198"/>
      <c r="V80" s="198"/>
      <c r="W80" s="198"/>
    </row>
    <row r="81" spans="1:30" ht="20.100000000000001" customHeight="1">
      <c r="A81" s="123"/>
      <c r="B81" s="536" t="s">
        <v>94</v>
      </c>
      <c r="C81" s="537"/>
      <c r="D81" s="194" t="s">
        <v>6</v>
      </c>
      <c r="E81" s="194" t="s">
        <v>7</v>
      </c>
      <c r="F81" s="194" t="s">
        <v>8</v>
      </c>
      <c r="G81" s="194" t="s">
        <v>9</v>
      </c>
      <c r="H81" s="194" t="s">
        <v>10</v>
      </c>
      <c r="I81" s="194" t="s">
        <v>11</v>
      </c>
      <c r="J81" s="163" t="s">
        <v>12</v>
      </c>
      <c r="K81" s="195" t="s">
        <v>13</v>
      </c>
      <c r="L81" s="196"/>
      <c r="M81" s="197"/>
      <c r="N81" s="197"/>
      <c r="O81" s="197"/>
      <c r="P81" s="198"/>
      <c r="Q81" s="198"/>
      <c r="R81" s="198"/>
      <c r="S81" s="198"/>
      <c r="T81" s="198"/>
      <c r="U81" s="198"/>
      <c r="V81" s="198"/>
      <c r="W81" s="198"/>
    </row>
    <row r="82" spans="1:30" ht="17.100000000000001" customHeight="1">
      <c r="A82" s="472"/>
      <c r="B82" s="534" t="s">
        <v>6</v>
      </c>
      <c r="C82" s="535"/>
      <c r="D82" s="132">
        <v>0</v>
      </c>
      <c r="E82" s="128">
        <v>525.20735078049006</v>
      </c>
      <c r="F82" s="128">
        <v>1537.9100139159762</v>
      </c>
      <c r="G82" s="128">
        <v>1608.6580866107133</v>
      </c>
      <c r="H82" s="128">
        <v>-147.82163849080993</v>
      </c>
      <c r="I82" s="128">
        <v>-597.6994599509643</v>
      </c>
      <c r="J82" s="128">
        <v>2926.2543528654041</v>
      </c>
      <c r="K82" s="429">
        <v>2408.3010633139747</v>
      </c>
      <c r="L82" s="196"/>
      <c r="M82" s="197"/>
      <c r="N82" s="197"/>
      <c r="O82" s="197"/>
      <c r="P82" s="198"/>
      <c r="Q82" s="198"/>
      <c r="R82" s="198"/>
      <c r="S82" s="198"/>
      <c r="T82" s="198"/>
      <c r="U82" s="198"/>
      <c r="V82" s="198"/>
      <c r="W82" s="198"/>
      <c r="X82" s="198"/>
      <c r="Y82" s="198"/>
      <c r="Z82" s="197"/>
      <c r="AA82" s="197"/>
      <c r="AB82" s="197"/>
      <c r="AC82" s="197"/>
      <c r="AD82" s="197"/>
    </row>
    <row r="83" spans="1:30" ht="17.100000000000001" customHeight="1">
      <c r="A83" s="472"/>
      <c r="B83" s="534" t="s">
        <v>7</v>
      </c>
      <c r="C83" s="535"/>
      <c r="D83" s="128">
        <v>-525.20735078049006</v>
      </c>
      <c r="E83" s="131">
        <v>0</v>
      </c>
      <c r="F83" s="128">
        <v>3275.6270857311119</v>
      </c>
      <c r="G83" s="128">
        <v>-71.03307050936624</v>
      </c>
      <c r="H83" s="128">
        <v>-2.1794803598899999</v>
      </c>
      <c r="I83" s="128">
        <v>1487.0437091810663</v>
      </c>
      <c r="J83" s="128">
        <v>4164.2508932624314</v>
      </c>
      <c r="K83" s="429">
        <v>-4840.9443884860402</v>
      </c>
      <c r="L83" s="196"/>
      <c r="M83" s="197"/>
      <c r="N83" s="197"/>
      <c r="O83" s="197"/>
      <c r="P83" s="198"/>
      <c r="Q83" s="198"/>
      <c r="R83" s="198"/>
      <c r="S83" s="198"/>
      <c r="T83" s="198"/>
      <c r="U83" s="198"/>
      <c r="V83" s="198"/>
      <c r="W83" s="198"/>
      <c r="X83" s="198"/>
      <c r="Y83" s="198"/>
      <c r="Z83" s="197"/>
      <c r="AA83" s="197"/>
      <c r="AB83" s="197"/>
      <c r="AC83" s="197"/>
      <c r="AD83" s="197"/>
    </row>
    <row r="84" spans="1:30" ht="17.100000000000001" customHeight="1">
      <c r="A84" s="472"/>
      <c r="B84" s="534" t="s">
        <v>8</v>
      </c>
      <c r="C84" s="535"/>
      <c r="D84" s="128">
        <v>-1537.9100139159762</v>
      </c>
      <c r="E84" s="128">
        <v>-3275.6270857311119</v>
      </c>
      <c r="F84" s="132">
        <v>0</v>
      </c>
      <c r="G84" s="128">
        <v>130.16253649750661</v>
      </c>
      <c r="H84" s="128">
        <v>-1598.6415302659698</v>
      </c>
      <c r="I84" s="128">
        <v>4736.2354589742463</v>
      </c>
      <c r="J84" s="128">
        <v>-1545.7806344413038</v>
      </c>
      <c r="K84" s="429">
        <v>-440.1341233865935</v>
      </c>
      <c r="L84" s="196"/>
      <c r="M84" s="197"/>
      <c r="N84" s="197"/>
      <c r="O84" s="197"/>
      <c r="P84" s="198"/>
      <c r="Q84" s="198"/>
      <c r="R84" s="198"/>
      <c r="S84" s="198"/>
      <c r="T84" s="198"/>
      <c r="U84" s="198"/>
      <c r="V84" s="198"/>
      <c r="W84" s="198"/>
      <c r="X84" s="198"/>
      <c r="Y84" s="198"/>
      <c r="Z84" s="197"/>
      <c r="AA84" s="197"/>
      <c r="AB84" s="197"/>
      <c r="AC84" s="197"/>
      <c r="AD84" s="197"/>
    </row>
    <row r="85" spans="1:30" ht="17.100000000000001" customHeight="1">
      <c r="A85" s="472"/>
      <c r="B85" s="534" t="s">
        <v>9</v>
      </c>
      <c r="C85" s="535"/>
      <c r="D85" s="128">
        <v>-1608.6580866107133</v>
      </c>
      <c r="E85" s="128">
        <v>71.03307050936624</v>
      </c>
      <c r="F85" s="128">
        <v>-130.16253649750661</v>
      </c>
      <c r="G85" s="132">
        <v>0</v>
      </c>
      <c r="H85" s="128">
        <v>-1899.8661166375655</v>
      </c>
      <c r="I85" s="128">
        <v>3087.9274388267077</v>
      </c>
      <c r="J85" s="128">
        <v>-479.72623040971212</v>
      </c>
      <c r="K85" s="429">
        <v>365.13446024453003</v>
      </c>
      <c r="L85" s="196"/>
      <c r="M85" s="197"/>
      <c r="N85" s="197"/>
      <c r="O85" s="197"/>
      <c r="P85" s="198"/>
      <c r="Q85" s="198"/>
      <c r="R85" s="198"/>
      <c r="S85" s="198"/>
      <c r="T85" s="198"/>
      <c r="U85" s="198"/>
      <c r="V85" s="198"/>
      <c r="W85" s="198"/>
      <c r="X85" s="198"/>
      <c r="Y85" s="198"/>
      <c r="Z85" s="197"/>
      <c r="AA85" s="197"/>
      <c r="AB85" s="197"/>
      <c r="AC85" s="197"/>
      <c r="AD85" s="197"/>
    </row>
    <row r="86" spans="1:30" ht="17.100000000000001" customHeight="1">
      <c r="A86" s="472"/>
      <c r="B86" s="534" t="s">
        <v>10</v>
      </c>
      <c r="C86" s="535"/>
      <c r="D86" s="128">
        <v>147.82163849080993</v>
      </c>
      <c r="E86" s="128">
        <v>2.1794803598899999</v>
      </c>
      <c r="F86" s="429">
        <v>1598.6415302659698</v>
      </c>
      <c r="G86" s="128">
        <v>1899.8661166375655</v>
      </c>
      <c r="H86" s="132">
        <v>0</v>
      </c>
      <c r="I86" s="429">
        <v>183.67550700000001</v>
      </c>
      <c r="J86" s="429">
        <v>3832.1842727542371</v>
      </c>
      <c r="K86" s="429">
        <v>2942.438545747777</v>
      </c>
      <c r="L86" s="196"/>
      <c r="M86" s="197"/>
      <c r="N86" s="197"/>
      <c r="O86" s="197"/>
      <c r="P86" s="198"/>
      <c r="Q86" s="198"/>
      <c r="R86" s="198"/>
      <c r="S86" s="198"/>
      <c r="T86" s="198"/>
      <c r="U86" s="198"/>
      <c r="V86" s="198"/>
      <c r="W86" s="198"/>
      <c r="X86" s="198"/>
      <c r="Y86" s="198"/>
      <c r="Z86" s="197"/>
      <c r="AA86" s="197"/>
      <c r="AB86" s="197"/>
      <c r="AC86" s="197"/>
      <c r="AD86" s="197"/>
    </row>
    <row r="87" spans="1:30" ht="17.100000000000001" customHeight="1">
      <c r="A87" s="472"/>
      <c r="B87" s="534" t="s">
        <v>11</v>
      </c>
      <c r="C87" s="535"/>
      <c r="D87" s="128">
        <v>597.6994599509643</v>
      </c>
      <c r="E87" s="128">
        <v>-1487.0437091810663</v>
      </c>
      <c r="F87" s="128">
        <v>-4736.2354589742463</v>
      </c>
      <c r="G87" s="128">
        <v>-3087.9274388267077</v>
      </c>
      <c r="H87" s="429">
        <v>-183.67550700000001</v>
      </c>
      <c r="I87" s="429">
        <v>0</v>
      </c>
      <c r="J87" s="429">
        <v>-8897.182654031054</v>
      </c>
      <c r="K87" s="429">
        <v>0</v>
      </c>
      <c r="L87" s="196"/>
      <c r="M87" s="197"/>
      <c r="N87" s="197"/>
      <c r="O87" s="197"/>
      <c r="P87" s="198"/>
      <c r="Q87" s="198"/>
      <c r="R87" s="198"/>
      <c r="S87" s="198"/>
      <c r="T87" s="198"/>
      <c r="U87" s="198"/>
      <c r="V87" s="198"/>
      <c r="W87" s="198"/>
      <c r="X87" s="198"/>
      <c r="Y87" s="198"/>
      <c r="Z87" s="197"/>
      <c r="AA87" s="197"/>
      <c r="AB87" s="197"/>
      <c r="AC87" s="197"/>
      <c r="AD87" s="197"/>
    </row>
    <row r="88" spans="1:30" ht="17.100000000000001" customHeight="1">
      <c r="A88" s="472"/>
      <c r="B88" s="534" t="s">
        <v>13</v>
      </c>
      <c r="C88" s="535"/>
      <c r="D88" s="128">
        <v>-2408.3010633139747</v>
      </c>
      <c r="E88" s="128">
        <v>4840.9443884860411</v>
      </c>
      <c r="F88" s="128">
        <v>440.1341233865935</v>
      </c>
      <c r="G88" s="128">
        <v>-365.13446024453003</v>
      </c>
      <c r="H88" s="128">
        <v>-2942.438545747777</v>
      </c>
      <c r="I88" s="429">
        <v>0</v>
      </c>
      <c r="J88" s="128">
        <v>-434.79555743364472</v>
      </c>
      <c r="K88" s="131">
        <v>0</v>
      </c>
      <c r="L88" s="196"/>
      <c r="M88" s="197"/>
      <c r="N88" s="197"/>
      <c r="O88" s="197"/>
      <c r="P88" s="198"/>
      <c r="Q88" s="198"/>
      <c r="R88" s="198"/>
      <c r="S88" s="198"/>
      <c r="T88" s="198"/>
      <c r="U88" s="198"/>
      <c r="V88" s="198"/>
      <c r="W88" s="198"/>
      <c r="X88" s="198"/>
      <c r="Y88" s="198"/>
      <c r="Z88" s="197"/>
      <c r="AA88" s="197"/>
      <c r="AB88" s="197"/>
      <c r="AC88" s="197"/>
      <c r="AD88" s="197"/>
    </row>
    <row r="89" spans="1:30" ht="17.100000000000001" customHeight="1">
      <c r="A89" s="123"/>
      <c r="B89" s="534" t="s">
        <v>16</v>
      </c>
      <c r="C89" s="535"/>
      <c r="D89" s="199">
        <v>-5334.555416179378</v>
      </c>
      <c r="E89" s="199">
        <v>676.69349522360972</v>
      </c>
      <c r="F89" s="199">
        <v>1985.9147578278971</v>
      </c>
      <c r="G89" s="199">
        <v>114.59177016518242</v>
      </c>
      <c r="H89" s="199">
        <v>-6774.6228185020136</v>
      </c>
      <c r="I89" s="134">
        <v>8897.182654031054</v>
      </c>
      <c r="J89" s="134">
        <v>-434.79555743365199</v>
      </c>
      <c r="K89" s="134">
        <v>434.79555743364836</v>
      </c>
      <c r="L89" s="196"/>
      <c r="M89" s="197"/>
      <c r="N89" s="197"/>
      <c r="O89" s="197"/>
      <c r="P89" s="198"/>
      <c r="Q89" s="198"/>
      <c r="R89" s="198"/>
      <c r="S89" s="198"/>
      <c r="T89" s="198"/>
      <c r="U89" s="198"/>
      <c r="V89" s="198"/>
      <c r="W89" s="198"/>
      <c r="X89" s="198"/>
      <c r="Y89" s="198"/>
      <c r="Z89" s="197"/>
      <c r="AA89" s="197"/>
      <c r="AB89" s="197"/>
      <c r="AC89" s="197"/>
      <c r="AD89" s="197"/>
    </row>
    <row r="90" spans="1:30" s="177" customFormat="1" ht="12.75" customHeight="1">
      <c r="B90" s="157"/>
      <c r="C90" s="152"/>
      <c r="D90" s="213"/>
      <c r="E90" s="213"/>
      <c r="F90" s="213"/>
      <c r="G90" s="213"/>
      <c r="H90" s="213"/>
      <c r="I90" s="213"/>
      <c r="J90" s="155"/>
      <c r="K90" s="213"/>
      <c r="L90" s="209"/>
      <c r="M90" s="209"/>
      <c r="N90" s="209"/>
      <c r="O90" s="209"/>
      <c r="P90" s="198"/>
      <c r="Q90" s="198"/>
      <c r="R90" s="198"/>
      <c r="S90" s="198"/>
      <c r="T90" s="198"/>
      <c r="U90" s="198"/>
      <c r="V90" s="198"/>
      <c r="W90" s="198"/>
      <c r="X90" s="209"/>
      <c r="Y90" s="209"/>
      <c r="Z90" s="209"/>
      <c r="AA90" s="209"/>
      <c r="AB90" s="209"/>
      <c r="AC90" s="209"/>
      <c r="AD90" s="209"/>
    </row>
    <row r="91" spans="1:30" s="192" customFormat="1" ht="18" customHeight="1">
      <c r="A91" s="190"/>
      <c r="B91" s="191"/>
      <c r="C91" s="204"/>
      <c r="D91" s="464" t="s">
        <v>15</v>
      </c>
      <c r="E91" s="464"/>
      <c r="F91" s="464"/>
      <c r="G91" s="464"/>
      <c r="H91" s="464"/>
      <c r="I91" s="464"/>
      <c r="J91" s="464"/>
      <c r="K91" s="464"/>
      <c r="L91" s="190"/>
      <c r="N91" s="125"/>
      <c r="O91" s="362"/>
      <c r="P91" s="198"/>
      <c r="Q91" s="198"/>
      <c r="R91" s="198"/>
      <c r="S91" s="198"/>
      <c r="T91" s="198"/>
      <c r="U91" s="198"/>
      <c r="V91" s="198"/>
      <c r="W91" s="198"/>
    </row>
    <row r="92" spans="1:30" s="192" customFormat="1" ht="18" customHeight="1">
      <c r="A92" s="190"/>
      <c r="B92" s="200"/>
      <c r="C92" s="205"/>
      <c r="D92" s="464" t="s">
        <v>4</v>
      </c>
      <c r="E92" s="464"/>
      <c r="F92" s="464"/>
      <c r="G92" s="464"/>
      <c r="H92" s="464"/>
      <c r="I92" s="464"/>
      <c r="J92" s="464"/>
      <c r="K92" s="464"/>
      <c r="L92" s="190"/>
      <c r="N92" s="125"/>
      <c r="O92" s="125"/>
      <c r="P92" s="198"/>
      <c r="Q92" s="198"/>
      <c r="R92" s="198"/>
      <c r="S92" s="198"/>
      <c r="T92" s="198"/>
      <c r="U92" s="198"/>
      <c r="V92" s="198"/>
      <c r="W92" s="198"/>
    </row>
    <row r="93" spans="1:30" ht="20.100000000000001" customHeight="1">
      <c r="A93" s="123"/>
      <c r="B93" s="536" t="s">
        <v>94</v>
      </c>
      <c r="C93" s="537"/>
      <c r="D93" s="194" t="s">
        <v>6</v>
      </c>
      <c r="E93" s="194" t="s">
        <v>7</v>
      </c>
      <c r="F93" s="194" t="s">
        <v>8</v>
      </c>
      <c r="G93" s="194" t="s">
        <v>9</v>
      </c>
      <c r="H93" s="194" t="s">
        <v>10</v>
      </c>
      <c r="I93" s="194" t="s">
        <v>11</v>
      </c>
      <c r="J93" s="163" t="s">
        <v>12</v>
      </c>
      <c r="K93" s="195" t="s">
        <v>13</v>
      </c>
      <c r="L93" s="196"/>
      <c r="M93" s="197"/>
      <c r="N93" s="197"/>
      <c r="O93" s="197"/>
      <c r="P93" s="198"/>
      <c r="Q93" s="198"/>
      <c r="R93" s="198"/>
      <c r="S93" s="198"/>
      <c r="T93" s="198"/>
      <c r="U93" s="198"/>
      <c r="V93" s="198"/>
      <c r="W93" s="198"/>
    </row>
    <row r="94" spans="1:30" ht="17.100000000000001" customHeight="1">
      <c r="A94" s="472"/>
      <c r="B94" s="534" t="s">
        <v>6</v>
      </c>
      <c r="C94" s="535"/>
      <c r="D94" s="132">
        <v>0</v>
      </c>
      <c r="E94" s="128">
        <v>683.05015846214008</v>
      </c>
      <c r="F94" s="128">
        <v>1728.6749056084113</v>
      </c>
      <c r="G94" s="128">
        <v>1616.3752108243102</v>
      </c>
      <c r="H94" s="128">
        <v>-146.78589470375613</v>
      </c>
      <c r="I94" s="128">
        <v>-608.07558948884389</v>
      </c>
      <c r="J94" s="128">
        <v>3273.2387907022621</v>
      </c>
      <c r="K94" s="429">
        <v>2666.3173098449183</v>
      </c>
      <c r="L94" s="196"/>
      <c r="M94" s="197"/>
      <c r="N94" s="197"/>
      <c r="O94" s="197"/>
      <c r="P94" s="198"/>
      <c r="Q94" s="198"/>
      <c r="R94" s="198"/>
      <c r="S94" s="198"/>
      <c r="T94" s="198"/>
      <c r="U94" s="198"/>
      <c r="V94" s="198"/>
      <c r="W94" s="198"/>
      <c r="X94" s="198"/>
      <c r="Y94" s="198"/>
      <c r="Z94" s="197"/>
      <c r="AA94" s="197"/>
      <c r="AB94" s="197"/>
      <c r="AC94" s="197"/>
      <c r="AD94" s="197"/>
    </row>
    <row r="95" spans="1:30" ht="17.100000000000001" customHeight="1">
      <c r="A95" s="472"/>
      <c r="B95" s="534" t="s">
        <v>7</v>
      </c>
      <c r="C95" s="535"/>
      <c r="D95" s="128">
        <v>-683.05015846214008</v>
      </c>
      <c r="E95" s="131">
        <v>0</v>
      </c>
      <c r="F95" s="128">
        <v>3635.0043730131742</v>
      </c>
      <c r="G95" s="128">
        <v>-49.281395907603489</v>
      </c>
      <c r="H95" s="128">
        <v>-2.3476197817899989</v>
      </c>
      <c r="I95" s="128">
        <v>1686.3114747062934</v>
      </c>
      <c r="J95" s="128">
        <v>4586.636673567933</v>
      </c>
      <c r="K95" s="429">
        <v>-5264.989488377013</v>
      </c>
      <c r="L95" s="196"/>
      <c r="M95" s="197"/>
      <c r="N95" s="197"/>
      <c r="O95" s="197"/>
      <c r="P95" s="198"/>
      <c r="Q95" s="198"/>
      <c r="R95" s="198"/>
      <c r="S95" s="198"/>
      <c r="T95" s="198"/>
      <c r="U95" s="198"/>
      <c r="V95" s="198"/>
      <c r="W95" s="198"/>
      <c r="X95" s="198"/>
      <c r="Y95" s="198"/>
      <c r="Z95" s="197"/>
      <c r="AA95" s="197"/>
      <c r="AB95" s="197"/>
      <c r="AC95" s="197"/>
      <c r="AD95" s="197"/>
    </row>
    <row r="96" spans="1:30" ht="17.100000000000001" customHeight="1">
      <c r="A96" s="472"/>
      <c r="B96" s="534" t="s">
        <v>8</v>
      </c>
      <c r="C96" s="535"/>
      <c r="D96" s="128">
        <v>-1728.6749056084113</v>
      </c>
      <c r="E96" s="128">
        <v>-3635.0043730131742</v>
      </c>
      <c r="F96" s="132">
        <v>0</v>
      </c>
      <c r="G96" s="128">
        <v>248.07329948928304</v>
      </c>
      <c r="H96" s="128">
        <v>-1642.1685350423668</v>
      </c>
      <c r="I96" s="128">
        <v>4970.2908203799498</v>
      </c>
      <c r="J96" s="128">
        <v>-1787.4836937947184</v>
      </c>
      <c r="K96" s="429">
        <v>-204.78039345747789</v>
      </c>
      <c r="L96" s="196"/>
      <c r="M96" s="197"/>
      <c r="N96" s="197"/>
      <c r="O96" s="197"/>
      <c r="P96" s="198"/>
      <c r="Q96" s="198"/>
      <c r="R96" s="198"/>
      <c r="S96" s="198"/>
      <c r="T96" s="198"/>
      <c r="U96" s="198"/>
      <c r="V96" s="198"/>
      <c r="W96" s="198"/>
      <c r="X96" s="198"/>
      <c r="Y96" s="198"/>
      <c r="Z96" s="197"/>
      <c r="AA96" s="197"/>
      <c r="AB96" s="197"/>
      <c r="AC96" s="197"/>
      <c r="AD96" s="197"/>
    </row>
    <row r="97" spans="1:30" ht="17.100000000000001" customHeight="1">
      <c r="A97" s="472"/>
      <c r="B97" s="534" t="s">
        <v>9</v>
      </c>
      <c r="C97" s="535"/>
      <c r="D97" s="128">
        <v>-1616.3752108243102</v>
      </c>
      <c r="E97" s="128">
        <v>49.281395907603489</v>
      </c>
      <c r="F97" s="128">
        <v>-248.07329948928304</v>
      </c>
      <c r="G97" s="132">
        <v>0</v>
      </c>
      <c r="H97" s="128">
        <v>-2221.017496810498</v>
      </c>
      <c r="I97" s="128">
        <v>3243.4327779541154</v>
      </c>
      <c r="J97" s="128">
        <v>-792.7518332623722</v>
      </c>
      <c r="K97" s="429">
        <v>419.40365489019905</v>
      </c>
      <c r="L97" s="196"/>
      <c r="M97" s="197"/>
      <c r="N97" s="197"/>
      <c r="O97" s="197"/>
      <c r="P97" s="198"/>
      <c r="Q97" s="198"/>
      <c r="R97" s="198"/>
      <c r="S97" s="198"/>
      <c r="T97" s="198"/>
      <c r="U97" s="198"/>
      <c r="V97" s="198"/>
      <c r="W97" s="198"/>
      <c r="X97" s="198"/>
      <c r="Y97" s="198"/>
      <c r="Z97" s="197"/>
      <c r="AA97" s="197"/>
      <c r="AB97" s="197"/>
      <c r="AC97" s="197"/>
      <c r="AD97" s="197"/>
    </row>
    <row r="98" spans="1:30" ht="17.100000000000001" customHeight="1">
      <c r="A98" s="472"/>
      <c r="B98" s="534" t="s">
        <v>10</v>
      </c>
      <c r="C98" s="535"/>
      <c r="D98" s="128">
        <v>146.78589470375613</v>
      </c>
      <c r="E98" s="128">
        <v>2.3476197817899989</v>
      </c>
      <c r="F98" s="128">
        <v>1642.1685350423668</v>
      </c>
      <c r="G98" s="128">
        <v>2221.017496810498</v>
      </c>
      <c r="H98" s="132">
        <v>0</v>
      </c>
      <c r="I98" s="429">
        <v>185.04916</v>
      </c>
      <c r="J98" s="128">
        <v>4197.3687063384123</v>
      </c>
      <c r="K98" s="429">
        <v>3299.0639288396792</v>
      </c>
      <c r="L98" s="196"/>
      <c r="M98" s="197"/>
      <c r="N98" s="197"/>
      <c r="O98" s="197"/>
      <c r="P98" s="198"/>
      <c r="Q98" s="198"/>
      <c r="R98" s="198"/>
      <c r="S98" s="198"/>
      <c r="T98" s="198"/>
      <c r="U98" s="198"/>
      <c r="V98" s="198"/>
      <c r="W98" s="198"/>
      <c r="X98" s="198"/>
      <c r="Y98" s="198"/>
      <c r="Z98" s="197"/>
      <c r="AA98" s="197"/>
      <c r="AB98" s="197"/>
      <c r="AC98" s="197"/>
      <c r="AD98" s="197"/>
    </row>
    <row r="99" spans="1:30" ht="17.100000000000001" customHeight="1">
      <c r="A99" s="472"/>
      <c r="B99" s="534" t="s">
        <v>11</v>
      </c>
      <c r="C99" s="535"/>
      <c r="D99" s="128">
        <v>608.07558948884389</v>
      </c>
      <c r="E99" s="128">
        <v>-1686.3114747062934</v>
      </c>
      <c r="F99" s="128">
        <v>-4970.2908203799498</v>
      </c>
      <c r="G99" s="128">
        <v>-3243.4327779541154</v>
      </c>
      <c r="H99" s="128">
        <v>-185.04916</v>
      </c>
      <c r="I99" s="128">
        <v>0</v>
      </c>
      <c r="J99" s="128">
        <v>-9477.008643551515</v>
      </c>
      <c r="K99" s="429">
        <v>0</v>
      </c>
      <c r="L99" s="196"/>
      <c r="M99" s="197"/>
      <c r="N99" s="197"/>
      <c r="O99" s="197"/>
      <c r="P99" s="198"/>
      <c r="Q99" s="198"/>
      <c r="R99" s="198"/>
      <c r="S99" s="198"/>
      <c r="T99" s="198"/>
      <c r="U99" s="198"/>
      <c r="V99" s="198"/>
      <c r="W99" s="198"/>
      <c r="X99" s="198"/>
      <c r="Y99" s="198"/>
      <c r="Z99" s="197"/>
      <c r="AA99" s="197"/>
      <c r="AB99" s="197"/>
      <c r="AC99" s="197"/>
      <c r="AD99" s="197"/>
    </row>
    <row r="100" spans="1:30" ht="15" customHeight="1">
      <c r="A100" s="472"/>
      <c r="B100" s="534" t="s">
        <v>13</v>
      </c>
      <c r="C100" s="535"/>
      <c r="D100" s="128">
        <v>-2666.3173098449183</v>
      </c>
      <c r="E100" s="128">
        <v>5264.9894883770139</v>
      </c>
      <c r="F100" s="128">
        <v>204.78039345747789</v>
      </c>
      <c r="G100" s="128">
        <v>-419.40365489019905</v>
      </c>
      <c r="H100" s="128">
        <v>-3299.0639288396792</v>
      </c>
      <c r="I100" s="128">
        <v>0</v>
      </c>
      <c r="J100" s="128">
        <v>-915.01501174030454</v>
      </c>
      <c r="K100" s="337">
        <v>0</v>
      </c>
      <c r="L100" s="196"/>
      <c r="M100" s="197"/>
      <c r="N100" s="197"/>
      <c r="O100" s="197"/>
      <c r="P100" s="198"/>
      <c r="Q100" s="198"/>
      <c r="R100" s="198"/>
      <c r="S100" s="198"/>
      <c r="T100" s="198"/>
      <c r="U100" s="198"/>
      <c r="V100" s="198"/>
      <c r="W100" s="198"/>
      <c r="X100" s="198"/>
      <c r="Y100" s="198"/>
      <c r="Z100" s="197"/>
      <c r="AA100" s="197"/>
      <c r="AB100" s="197"/>
      <c r="AC100" s="197"/>
      <c r="AD100" s="197"/>
    </row>
    <row r="101" spans="1:30" ht="17.100000000000001" customHeight="1">
      <c r="A101" s="123"/>
      <c r="B101" s="534" t="s">
        <v>16</v>
      </c>
      <c r="C101" s="535"/>
      <c r="D101" s="199">
        <v>-5939.55610054718</v>
      </c>
      <c r="E101" s="199">
        <v>678.35281480908088</v>
      </c>
      <c r="F101" s="199">
        <v>1992.2640872521988</v>
      </c>
      <c r="G101" s="199">
        <v>373.3481783721727</v>
      </c>
      <c r="H101" s="199">
        <v>-7496.432635178091</v>
      </c>
      <c r="I101" s="134">
        <v>9477.008643551515</v>
      </c>
      <c r="J101" s="134">
        <v>-915.01501174029545</v>
      </c>
      <c r="K101" s="134">
        <v>915.01501174030636</v>
      </c>
      <c r="L101" s="196"/>
      <c r="M101" s="197"/>
      <c r="N101" s="197"/>
      <c r="O101" s="197"/>
      <c r="P101" s="198"/>
      <c r="Q101" s="198"/>
      <c r="R101" s="198"/>
      <c r="S101" s="198"/>
      <c r="T101" s="198"/>
      <c r="U101" s="198"/>
      <c r="V101" s="198"/>
      <c r="W101" s="198"/>
      <c r="X101" s="198"/>
      <c r="Y101" s="198"/>
      <c r="Z101" s="197"/>
      <c r="AA101" s="197"/>
      <c r="AB101" s="197"/>
      <c r="AC101" s="197"/>
      <c r="AD101" s="197"/>
    </row>
    <row r="102" spans="1:30" s="123" customFormat="1"/>
  </sheetData>
  <sheetProtection sheet="1" objects="1" scenarios="1"/>
  <mergeCells count="96">
    <mergeCell ref="B88:C88"/>
    <mergeCell ref="B89:C89"/>
    <mergeCell ref="B83:C83"/>
    <mergeCell ref="B84:C84"/>
    <mergeCell ref="B85:C85"/>
    <mergeCell ref="B86:C86"/>
    <mergeCell ref="B87:C87"/>
    <mergeCell ref="B77:C77"/>
    <mergeCell ref="D79:K79"/>
    <mergeCell ref="D80:K80"/>
    <mergeCell ref="B81:C81"/>
    <mergeCell ref="B82:C82"/>
    <mergeCell ref="B72:C72"/>
    <mergeCell ref="B73:C73"/>
    <mergeCell ref="B74:C74"/>
    <mergeCell ref="B75:C75"/>
    <mergeCell ref="B76:C76"/>
    <mergeCell ref="D67:K67"/>
    <mergeCell ref="D68:K68"/>
    <mergeCell ref="B69:C69"/>
    <mergeCell ref="B70:C70"/>
    <mergeCell ref="B71:C71"/>
    <mergeCell ref="B62:C62"/>
    <mergeCell ref="B63:C63"/>
    <mergeCell ref="B64:C64"/>
    <mergeCell ref="B65:C65"/>
    <mergeCell ref="D56:K56"/>
    <mergeCell ref="B57:C57"/>
    <mergeCell ref="B58:C58"/>
    <mergeCell ref="B59:C59"/>
    <mergeCell ref="B60:C60"/>
    <mergeCell ref="B61:C61"/>
    <mergeCell ref="D55:K55"/>
    <mergeCell ref="B51:C51"/>
    <mergeCell ref="B52:C52"/>
    <mergeCell ref="B53:C53"/>
    <mergeCell ref="D43:K43"/>
    <mergeCell ref="D44:K44"/>
    <mergeCell ref="B46:C46"/>
    <mergeCell ref="B47:C47"/>
    <mergeCell ref="B48:C48"/>
    <mergeCell ref="B49:C49"/>
    <mergeCell ref="B50:C50"/>
    <mergeCell ref="B41:C41"/>
    <mergeCell ref="D31:K31"/>
    <mergeCell ref="D32:K32"/>
    <mergeCell ref="B45:C45"/>
    <mergeCell ref="B33:C33"/>
    <mergeCell ref="B34:C34"/>
    <mergeCell ref="B35:C35"/>
    <mergeCell ref="B36:C36"/>
    <mergeCell ref="B37:C37"/>
    <mergeCell ref="B38:C38"/>
    <mergeCell ref="B39:C39"/>
    <mergeCell ref="B40:C40"/>
    <mergeCell ref="B26:C26"/>
    <mergeCell ref="B27:C27"/>
    <mergeCell ref="B28:C28"/>
    <mergeCell ref="B29:C29"/>
    <mergeCell ref="B21:C21"/>
    <mergeCell ref="B22:C22"/>
    <mergeCell ref="B23:C23"/>
    <mergeCell ref="B24:C24"/>
    <mergeCell ref="B25:C25"/>
    <mergeCell ref="B15:C15"/>
    <mergeCell ref="B16:C16"/>
    <mergeCell ref="B17:C17"/>
    <mergeCell ref="D19:K19"/>
    <mergeCell ref="D20:K20"/>
    <mergeCell ref="A82:A88"/>
    <mergeCell ref="A10:A16"/>
    <mergeCell ref="A22:A28"/>
    <mergeCell ref="A34:A40"/>
    <mergeCell ref="A46:A52"/>
    <mergeCell ref="A70:A76"/>
    <mergeCell ref="A58:A64"/>
    <mergeCell ref="B12:C12"/>
    <mergeCell ref="B13:C13"/>
    <mergeCell ref="B14:C14"/>
    <mergeCell ref="D8:K8"/>
    <mergeCell ref="D7:K7"/>
    <mergeCell ref="B9:C9"/>
    <mergeCell ref="B10:C10"/>
    <mergeCell ref="B11:C11"/>
    <mergeCell ref="B101:C101"/>
    <mergeCell ref="D91:K91"/>
    <mergeCell ref="D92:K92"/>
    <mergeCell ref="B93:C93"/>
    <mergeCell ref="A94:A100"/>
    <mergeCell ref="B94:C94"/>
    <mergeCell ref="B95:C95"/>
    <mergeCell ref="B96:C96"/>
    <mergeCell ref="B97:C97"/>
    <mergeCell ref="B98:C98"/>
    <mergeCell ref="B99:C99"/>
    <mergeCell ref="B100:C100"/>
  </mergeCells>
  <conditionalFormatting sqref="E11 K16">
    <cfRule type="cellIs" dxfId="1144" priority="28" operator="equal">
      <formula>0</formula>
    </cfRule>
  </conditionalFormatting>
  <conditionalFormatting sqref="D10:K17">
    <cfRule type="cellIs" dxfId="1143" priority="27" operator="between">
      <formula>0.0000000000001</formula>
      <formula>0.0499999999999999</formula>
    </cfRule>
  </conditionalFormatting>
  <conditionalFormatting sqref="H14:I15 I16 K15">
    <cfRule type="cellIs" dxfId="1142" priority="26" operator="equal">
      <formula>0</formula>
    </cfRule>
  </conditionalFormatting>
  <conditionalFormatting sqref="E23 K28">
    <cfRule type="cellIs" dxfId="1141" priority="25" operator="equal">
      <formula>0</formula>
    </cfRule>
  </conditionalFormatting>
  <conditionalFormatting sqref="D22:K29">
    <cfRule type="cellIs" dxfId="1140" priority="24" operator="between">
      <formula>0.0000000000001</formula>
      <formula>0.0499999999999999</formula>
    </cfRule>
  </conditionalFormatting>
  <conditionalFormatting sqref="H26:I27 I28 K27">
    <cfRule type="cellIs" dxfId="1139" priority="23" operator="equal">
      <formula>0</formula>
    </cfRule>
  </conditionalFormatting>
  <conditionalFormatting sqref="E35 K40">
    <cfRule type="cellIs" dxfId="1138" priority="22" operator="equal">
      <formula>0</formula>
    </cfRule>
  </conditionalFormatting>
  <conditionalFormatting sqref="D34:K41">
    <cfRule type="cellIs" dxfId="1137" priority="21" operator="between">
      <formula>0.0000000000001</formula>
      <formula>0.0499999999999999</formula>
    </cfRule>
  </conditionalFormatting>
  <conditionalFormatting sqref="H38:I39 I40 K39">
    <cfRule type="cellIs" dxfId="1136" priority="20" operator="equal">
      <formula>0</formula>
    </cfRule>
  </conditionalFormatting>
  <conditionalFormatting sqref="E47 K52">
    <cfRule type="cellIs" dxfId="1135" priority="19" operator="equal">
      <formula>0</formula>
    </cfRule>
  </conditionalFormatting>
  <conditionalFormatting sqref="D46:K53">
    <cfRule type="cellIs" dxfId="1134" priority="18" operator="between">
      <formula>0.0000000000001</formula>
      <formula>0.0499999999999999</formula>
    </cfRule>
  </conditionalFormatting>
  <conditionalFormatting sqref="H51:I51 I52 K51 I50">
    <cfRule type="cellIs" dxfId="1133" priority="17" operator="equal">
      <formula>0</formula>
    </cfRule>
  </conditionalFormatting>
  <conditionalFormatting sqref="E59 K64">
    <cfRule type="cellIs" dxfId="1132" priority="16" operator="equal">
      <formula>0</formula>
    </cfRule>
  </conditionalFormatting>
  <conditionalFormatting sqref="D58:K65">
    <cfRule type="cellIs" dxfId="1131" priority="15" operator="between">
      <formula>0.0000000000001</formula>
      <formula>0.0499999999999999</formula>
    </cfRule>
  </conditionalFormatting>
  <conditionalFormatting sqref="I62 H63:I63 I64 K63">
    <cfRule type="cellIs" dxfId="1130" priority="14" operator="equal">
      <formula>0</formula>
    </cfRule>
  </conditionalFormatting>
  <conditionalFormatting sqref="E71 K76">
    <cfRule type="cellIs" dxfId="1129" priority="13" operator="equal">
      <formula>0</formula>
    </cfRule>
  </conditionalFormatting>
  <conditionalFormatting sqref="D70:K77">
    <cfRule type="cellIs" dxfId="1128" priority="12" operator="between">
      <formula>0.0000000000001</formula>
      <formula>0.0499999999999999</formula>
    </cfRule>
  </conditionalFormatting>
  <conditionalFormatting sqref="H75:I75 I76 K75 I74">
    <cfRule type="cellIs" dxfId="1127" priority="11" operator="equal">
      <formula>0</formula>
    </cfRule>
  </conditionalFormatting>
  <conditionalFormatting sqref="E83 K88">
    <cfRule type="cellIs" dxfId="1126" priority="10" operator="equal">
      <formula>0</formula>
    </cfRule>
  </conditionalFormatting>
  <conditionalFormatting sqref="D82:K89">
    <cfRule type="cellIs" dxfId="1125" priority="9" operator="between">
      <formula>0.0000000000001</formula>
      <formula>0.0499999999999999</formula>
    </cfRule>
  </conditionalFormatting>
  <conditionalFormatting sqref="H87:I87 I88 K87 I86">
    <cfRule type="cellIs" dxfId="1124" priority="8" operator="equal">
      <formula>0</formula>
    </cfRule>
  </conditionalFormatting>
  <conditionalFormatting sqref="K100 E95">
    <cfRule type="cellIs" dxfId="1123" priority="4" operator="equal">
      <formula>0</formula>
    </cfRule>
  </conditionalFormatting>
  <conditionalFormatting sqref="D94:K100">
    <cfRule type="cellIs" dxfId="1122" priority="3" operator="between">
      <formula>0.0000000000001</formula>
      <formula>0.0499999999999999</formula>
    </cfRule>
  </conditionalFormatting>
  <conditionalFormatting sqref="H99:I99 I100 K99 I98">
    <cfRule type="cellIs" dxfId="1121" priority="2" operator="equal">
      <formula>0</formula>
    </cfRule>
  </conditionalFormatting>
  <conditionalFormatting sqref="D101:K101">
    <cfRule type="cellIs" dxfId="1120" priority="1" operator="between">
      <formula>0.0000000000001</formula>
      <formula>0.0499999999999999</formula>
    </cfRule>
  </conditionalFormatting>
  <printOptions horizontalCentered="1"/>
  <pageMargins left="0.25" right="0.25" top="0.5" bottom="0.25" header="0.31496062992126" footer="0.25"/>
  <pageSetup paperSize="9" scale="45"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01"/>
  <sheetViews>
    <sheetView view="pageBreakPreview" topLeftCell="A34" zoomScaleNormal="80" zoomScaleSheetLayoutView="100" workbookViewId="0">
      <selection activeCell="D30" sqref="D30:K30"/>
    </sheetView>
  </sheetViews>
  <sheetFormatPr defaultColWidth="9.125" defaultRowHeight="15"/>
  <cols>
    <col min="1" max="1" width="2.625" style="125" customWidth="1"/>
    <col min="2" max="2" width="2.125" style="125" customWidth="1"/>
    <col min="3" max="3" width="24.5" style="125" customWidth="1"/>
    <col min="4" max="11" width="15.875" style="125" customWidth="1"/>
    <col min="12" max="12" width="4.5" style="123" customWidth="1"/>
    <col min="13" max="14" width="9.125" style="125"/>
    <col min="15" max="15" width="16.875" style="125" bestFit="1" customWidth="1"/>
    <col min="16" max="17" width="10.625" style="125" bestFit="1" customWidth="1"/>
    <col min="18" max="18" width="11" style="125" bestFit="1" customWidth="1"/>
    <col min="19" max="22" width="9.125" style="125"/>
    <col min="23" max="23" width="10.5" style="125" bestFit="1" customWidth="1"/>
    <col min="24" max="16384" width="9.125" style="125"/>
  </cols>
  <sheetData>
    <row r="1" spans="1:44" s="114" customFormat="1" ht="18">
      <c r="A1" s="111"/>
      <c r="B1" s="112"/>
      <c r="C1" s="112"/>
      <c r="D1" s="111"/>
      <c r="E1" s="111"/>
      <c r="F1" s="111"/>
      <c r="G1" s="111"/>
      <c r="H1" s="111"/>
      <c r="I1" s="111"/>
      <c r="J1" s="111"/>
      <c r="K1" s="113"/>
      <c r="L1" s="113"/>
    </row>
    <row r="2" spans="1:44" s="114" customFormat="1" ht="18">
      <c r="A2" s="111"/>
      <c r="B2" s="115"/>
      <c r="C2" s="115"/>
      <c r="D2" s="111"/>
      <c r="E2" s="111"/>
      <c r="F2" s="111"/>
      <c r="G2" s="111"/>
      <c r="H2" s="111"/>
      <c r="I2" s="111"/>
      <c r="J2" s="111"/>
      <c r="K2" s="421"/>
      <c r="L2" s="111"/>
    </row>
    <row r="3" spans="1:44" s="114" customFormat="1" ht="18">
      <c r="A3" s="116"/>
      <c r="B3" s="115" t="s">
        <v>101</v>
      </c>
      <c r="C3" s="115"/>
      <c r="D3" s="111"/>
      <c r="E3" s="111"/>
      <c r="F3" s="111"/>
      <c r="G3" s="111"/>
      <c r="H3" s="111"/>
      <c r="I3" s="111"/>
      <c r="J3" s="111"/>
      <c r="K3" s="111"/>
      <c r="L3" s="111"/>
    </row>
    <row r="4" spans="1:44" s="114" customFormat="1" ht="18">
      <c r="A4" s="111"/>
      <c r="B4" s="115"/>
      <c r="C4" s="115"/>
      <c r="D4" s="111"/>
      <c r="E4" s="111"/>
      <c r="F4" s="111"/>
      <c r="G4" s="111"/>
      <c r="H4" s="111"/>
      <c r="I4" s="111"/>
      <c r="J4" s="111"/>
      <c r="K4" s="111"/>
      <c r="L4" s="111"/>
    </row>
    <row r="5" spans="1:44" s="122" customFormat="1" ht="18" customHeight="1">
      <c r="A5" s="120"/>
      <c r="B5" s="191"/>
      <c r="C5" s="162"/>
      <c r="D5" s="464" t="s">
        <v>93</v>
      </c>
      <c r="E5" s="464"/>
      <c r="F5" s="464"/>
      <c r="G5" s="464"/>
      <c r="H5" s="464"/>
      <c r="I5" s="464"/>
      <c r="J5" s="464"/>
      <c r="K5" s="464"/>
      <c r="L5" s="298"/>
      <c r="O5" s="412"/>
    </row>
    <row r="6" spans="1:44" s="122" customFormat="1" ht="18" customHeight="1">
      <c r="A6" s="120"/>
      <c r="B6" s="191"/>
      <c r="C6" s="193"/>
      <c r="D6" s="464" t="s">
        <v>4</v>
      </c>
      <c r="E6" s="464"/>
      <c r="F6" s="464"/>
      <c r="G6" s="464"/>
      <c r="H6" s="464"/>
      <c r="I6" s="464"/>
      <c r="J6" s="464"/>
      <c r="K6" s="464"/>
      <c r="L6" s="298"/>
    </row>
    <row r="7" spans="1:44" s="122" customFormat="1" ht="19.5" customHeight="1">
      <c r="A7" s="133"/>
      <c r="B7" s="538" t="s">
        <v>94</v>
      </c>
      <c r="C7" s="538"/>
      <c r="D7" s="194" t="s">
        <v>6</v>
      </c>
      <c r="E7" s="194" t="s">
        <v>7</v>
      </c>
      <c r="F7" s="194" t="s">
        <v>8</v>
      </c>
      <c r="G7" s="194" t="s">
        <v>9</v>
      </c>
      <c r="H7" s="194" t="s">
        <v>10</v>
      </c>
      <c r="I7" s="194" t="s">
        <v>11</v>
      </c>
      <c r="J7" s="163" t="s">
        <v>12</v>
      </c>
      <c r="K7" s="195" t="s">
        <v>13</v>
      </c>
      <c r="L7" s="263"/>
    </row>
    <row r="8" spans="1:44" s="122" customFormat="1" ht="17.100000000000001" customHeight="1">
      <c r="A8" s="472"/>
      <c r="B8" s="452" t="s">
        <v>6</v>
      </c>
      <c r="C8" s="453"/>
      <c r="D8" s="429">
        <v>1479.2016515905248</v>
      </c>
      <c r="E8" s="429">
        <v>419.59642457206996</v>
      </c>
      <c r="F8" s="429">
        <v>2662.4838667489826</v>
      </c>
      <c r="G8" s="429">
        <v>1406.0519852802804</v>
      </c>
      <c r="H8" s="429">
        <v>0</v>
      </c>
      <c r="I8" s="429">
        <v>0</v>
      </c>
      <c r="J8" s="429">
        <v>5967.3339281918579</v>
      </c>
      <c r="K8" s="429">
        <v>2118.2666443351695</v>
      </c>
      <c r="L8" s="166"/>
      <c r="M8" s="299"/>
      <c r="N8" s="299"/>
      <c r="O8" s="299"/>
      <c r="P8" s="299"/>
      <c r="Q8" s="299"/>
      <c r="R8" s="299"/>
      <c r="S8" s="299"/>
      <c r="T8" s="130"/>
      <c r="U8" s="130"/>
      <c r="V8" s="130"/>
      <c r="W8" s="130"/>
      <c r="X8" s="130"/>
      <c r="Y8" s="130"/>
      <c r="Z8" s="130"/>
      <c r="AA8" s="130"/>
      <c r="AB8" s="300"/>
      <c r="AC8" s="300"/>
      <c r="AD8" s="300"/>
      <c r="AE8" s="300"/>
      <c r="AF8" s="300"/>
      <c r="AG8" s="300"/>
      <c r="AH8" s="300"/>
      <c r="AI8" s="300"/>
      <c r="AJ8" s="300"/>
      <c r="AK8" s="300"/>
      <c r="AL8" s="300"/>
      <c r="AM8" s="300"/>
      <c r="AN8" s="300"/>
      <c r="AO8" s="300"/>
      <c r="AP8" s="300"/>
      <c r="AQ8" s="300"/>
      <c r="AR8" s="300"/>
    </row>
    <row r="9" spans="1:44" s="122" customFormat="1" ht="17.100000000000001" customHeight="1">
      <c r="A9" s="472"/>
      <c r="B9" s="452" t="s">
        <v>7</v>
      </c>
      <c r="C9" s="453"/>
      <c r="D9" s="429">
        <v>668.88031572799116</v>
      </c>
      <c r="E9" s="131">
        <v>0</v>
      </c>
      <c r="F9" s="429">
        <v>2425.9852675983702</v>
      </c>
      <c r="G9" s="429">
        <v>16.846356875804201</v>
      </c>
      <c r="H9" s="429">
        <v>2.2497209435399999</v>
      </c>
      <c r="I9" s="429">
        <v>1149.7246993279045</v>
      </c>
      <c r="J9" s="429">
        <v>4263.68636047361</v>
      </c>
      <c r="K9" s="429">
        <v>-347.87082875295994</v>
      </c>
      <c r="L9" s="166"/>
      <c r="M9" s="299"/>
      <c r="N9" s="299"/>
      <c r="O9" s="299"/>
      <c r="P9" s="299"/>
      <c r="Q9" s="299"/>
      <c r="R9" s="299"/>
      <c r="S9" s="299"/>
      <c r="T9" s="130"/>
      <c r="U9" s="130"/>
      <c r="V9" s="130"/>
      <c r="W9" s="130"/>
      <c r="X9" s="130"/>
      <c r="Y9" s="130"/>
      <c r="Z9" s="130"/>
      <c r="AA9" s="130"/>
      <c r="AB9" s="300"/>
      <c r="AC9" s="300"/>
      <c r="AD9" s="300"/>
      <c r="AE9" s="300"/>
      <c r="AF9" s="300"/>
      <c r="AG9" s="300"/>
      <c r="AH9" s="300"/>
      <c r="AI9" s="300"/>
      <c r="AJ9" s="300"/>
      <c r="AK9" s="300"/>
      <c r="AL9" s="300"/>
      <c r="AM9" s="300"/>
      <c r="AN9" s="300"/>
      <c r="AO9" s="300"/>
      <c r="AP9" s="300"/>
      <c r="AQ9" s="300"/>
      <c r="AR9" s="300"/>
    </row>
    <row r="10" spans="1:44" s="122" customFormat="1" ht="17.100000000000001" customHeight="1">
      <c r="A10" s="472"/>
      <c r="B10" s="452" t="s">
        <v>8</v>
      </c>
      <c r="C10" s="453"/>
      <c r="D10" s="429">
        <v>1366.437535042671</v>
      </c>
      <c r="E10" s="429">
        <v>183.3012345756909</v>
      </c>
      <c r="F10" s="429">
        <v>1057.8929862963598</v>
      </c>
      <c r="G10" s="429">
        <v>1470.4504292510994</v>
      </c>
      <c r="H10" s="429">
        <v>3978.7887928491086</v>
      </c>
      <c r="I10" s="429">
        <v>7029.0329683837072</v>
      </c>
      <c r="J10" s="429">
        <v>15085.903946398637</v>
      </c>
      <c r="K10" s="429">
        <v>1840.4395284230802</v>
      </c>
      <c r="L10" s="166"/>
      <c r="M10" s="299"/>
      <c r="N10" s="299"/>
      <c r="O10" s="299"/>
      <c r="P10" s="299"/>
      <c r="Q10" s="299"/>
      <c r="R10" s="299"/>
      <c r="S10" s="299"/>
      <c r="T10" s="130"/>
      <c r="U10" s="130"/>
      <c r="V10" s="130"/>
      <c r="W10" s="130"/>
      <c r="X10" s="130"/>
      <c r="Y10" s="130"/>
      <c r="Z10" s="130"/>
      <c r="AA10" s="130"/>
      <c r="AB10" s="300"/>
      <c r="AC10" s="300"/>
      <c r="AD10" s="300"/>
      <c r="AE10" s="300"/>
      <c r="AF10" s="300"/>
      <c r="AG10" s="300"/>
      <c r="AH10" s="300"/>
      <c r="AI10" s="300"/>
      <c r="AJ10" s="300"/>
      <c r="AK10" s="300"/>
      <c r="AL10" s="300"/>
      <c r="AM10" s="300"/>
      <c r="AN10" s="300"/>
      <c r="AO10" s="300"/>
      <c r="AP10" s="300"/>
      <c r="AQ10" s="300"/>
      <c r="AR10" s="300"/>
    </row>
    <row r="11" spans="1:44" s="122" customFormat="1" ht="17.100000000000001" customHeight="1">
      <c r="A11" s="472"/>
      <c r="B11" s="452" t="s">
        <v>9</v>
      </c>
      <c r="C11" s="453"/>
      <c r="D11" s="429">
        <v>64.244857965675479</v>
      </c>
      <c r="E11" s="429">
        <v>82.901268839959982</v>
      </c>
      <c r="F11" s="429">
        <v>1012.3823447814179</v>
      </c>
      <c r="G11" s="429">
        <v>1218.316639070317</v>
      </c>
      <c r="H11" s="429">
        <v>497.49093604020271</v>
      </c>
      <c r="I11" s="429">
        <v>3556.9482766249448</v>
      </c>
      <c r="J11" s="429">
        <v>6432.2843233225176</v>
      </c>
      <c r="K11" s="429">
        <v>665.92442163084979</v>
      </c>
      <c r="L11" s="166"/>
      <c r="M11" s="299"/>
      <c r="N11" s="299"/>
      <c r="O11" s="299"/>
      <c r="P11" s="299"/>
      <c r="Q11" s="299"/>
      <c r="R11" s="299"/>
      <c r="S11" s="299"/>
      <c r="T11" s="130"/>
      <c r="U11" s="130"/>
      <c r="V11" s="130"/>
      <c r="W11" s="130"/>
      <c r="X11" s="130"/>
      <c r="Y11" s="130"/>
      <c r="Z11" s="130"/>
      <c r="AA11" s="130"/>
      <c r="AB11" s="300"/>
      <c r="AC11" s="300"/>
      <c r="AD11" s="300"/>
      <c r="AE11" s="300"/>
      <c r="AF11" s="300"/>
      <c r="AG11" s="300"/>
      <c r="AH11" s="300"/>
      <c r="AI11" s="300"/>
      <c r="AJ11" s="300"/>
      <c r="AK11" s="300"/>
      <c r="AL11" s="300"/>
      <c r="AM11" s="300"/>
      <c r="AN11" s="300"/>
      <c r="AO11" s="300"/>
      <c r="AP11" s="300"/>
      <c r="AQ11" s="300"/>
      <c r="AR11" s="300"/>
    </row>
    <row r="12" spans="1:44" s="122" customFormat="1" ht="17.100000000000001" customHeight="1">
      <c r="A12" s="472"/>
      <c r="B12" s="452" t="s">
        <v>10</v>
      </c>
      <c r="C12" s="453"/>
      <c r="D12" s="158">
        <v>125.20466648558023</v>
      </c>
      <c r="E12" s="429">
        <v>5.6145687837500002</v>
      </c>
      <c r="F12" s="429">
        <v>6215.4415243279591</v>
      </c>
      <c r="G12" s="429">
        <v>2355.1904270082023</v>
      </c>
      <c r="H12" s="429">
        <v>0</v>
      </c>
      <c r="I12" s="429">
        <v>0</v>
      </c>
      <c r="J12" s="429">
        <v>8701.4511866054927</v>
      </c>
      <c r="K12" s="429">
        <v>7130.4400089573583</v>
      </c>
      <c r="L12" s="166"/>
      <c r="M12" s="299"/>
      <c r="N12" s="299"/>
      <c r="O12" s="299"/>
      <c r="P12" s="299"/>
      <c r="Q12" s="299"/>
      <c r="R12" s="299"/>
      <c r="S12" s="299"/>
      <c r="T12" s="130"/>
      <c r="U12" s="130"/>
      <c r="V12" s="130"/>
      <c r="W12" s="130"/>
      <c r="X12" s="130"/>
      <c r="Y12" s="130"/>
      <c r="Z12" s="130"/>
      <c r="AA12" s="130"/>
      <c r="AB12" s="300"/>
      <c r="AC12" s="300"/>
      <c r="AD12" s="300"/>
      <c r="AE12" s="300"/>
      <c r="AF12" s="300"/>
      <c r="AG12" s="300"/>
      <c r="AH12" s="300"/>
      <c r="AI12" s="300"/>
      <c r="AJ12" s="300"/>
      <c r="AK12" s="300"/>
      <c r="AL12" s="300"/>
      <c r="AM12" s="300"/>
      <c r="AN12" s="300"/>
      <c r="AO12" s="300"/>
      <c r="AP12" s="300"/>
      <c r="AQ12" s="300"/>
      <c r="AR12" s="300"/>
    </row>
    <row r="13" spans="1:44" s="122" customFormat="1" ht="17.100000000000001" customHeight="1">
      <c r="A13" s="472"/>
      <c r="B13" s="452" t="s">
        <v>11</v>
      </c>
      <c r="C13" s="453"/>
      <c r="D13" s="429">
        <v>442.22562827132515</v>
      </c>
      <c r="E13" s="429">
        <v>0.10172918934</v>
      </c>
      <c r="F13" s="429">
        <v>2961.579959767425</v>
      </c>
      <c r="G13" s="429">
        <v>1023.5970534145241</v>
      </c>
      <c r="H13" s="429">
        <v>0</v>
      </c>
      <c r="I13" s="429">
        <v>0</v>
      </c>
      <c r="J13" s="429">
        <v>4427.504370642614</v>
      </c>
      <c r="K13" s="429">
        <v>0</v>
      </c>
      <c r="L13" s="166"/>
      <c r="M13" s="299"/>
      <c r="N13" s="299"/>
      <c r="O13" s="299"/>
      <c r="P13" s="299"/>
      <c r="Q13" s="299"/>
      <c r="R13" s="299"/>
      <c r="S13" s="299"/>
      <c r="T13" s="130"/>
      <c r="U13" s="130"/>
      <c r="V13" s="130"/>
      <c r="W13" s="130"/>
      <c r="X13" s="130"/>
      <c r="Y13" s="130"/>
      <c r="Z13" s="130"/>
      <c r="AA13" s="130"/>
      <c r="AB13" s="300"/>
      <c r="AC13" s="300"/>
      <c r="AD13" s="300"/>
      <c r="AE13" s="300"/>
      <c r="AF13" s="300"/>
      <c r="AG13" s="300"/>
      <c r="AH13" s="300"/>
      <c r="AI13" s="300"/>
      <c r="AJ13" s="300"/>
      <c r="AK13" s="300"/>
      <c r="AL13" s="300"/>
      <c r="AM13" s="300"/>
      <c r="AN13" s="300"/>
      <c r="AO13" s="300"/>
      <c r="AP13" s="300"/>
      <c r="AQ13" s="300"/>
      <c r="AR13" s="300"/>
    </row>
    <row r="14" spans="1:44" s="122" customFormat="1" ht="17.100000000000001" customHeight="1">
      <c r="A14" s="472"/>
      <c r="B14" s="452" t="s">
        <v>13</v>
      </c>
      <c r="C14" s="453"/>
      <c r="D14" s="429">
        <v>25.718622579635994</v>
      </c>
      <c r="E14" s="429">
        <v>4385.2780888977495</v>
      </c>
      <c r="F14" s="429">
        <v>1534.227641123292</v>
      </c>
      <c r="G14" s="429">
        <v>242.9104769758174</v>
      </c>
      <c r="H14" s="429">
        <v>3486.3954731708</v>
      </c>
      <c r="I14" s="429">
        <v>0</v>
      </c>
      <c r="J14" s="429">
        <v>9674.5303027472946</v>
      </c>
      <c r="K14" s="131">
        <v>0</v>
      </c>
      <c r="L14" s="166"/>
      <c r="M14" s="299"/>
      <c r="N14" s="299"/>
      <c r="O14" s="299"/>
      <c r="P14" s="299"/>
      <c r="Q14" s="299"/>
      <c r="R14" s="299"/>
      <c r="S14" s="299"/>
      <c r="T14" s="130"/>
      <c r="U14" s="130"/>
      <c r="V14" s="130"/>
      <c r="W14" s="130"/>
      <c r="X14" s="130"/>
      <c r="Y14" s="130"/>
      <c r="Z14" s="130"/>
      <c r="AA14" s="130"/>
      <c r="AB14" s="300"/>
      <c r="AC14" s="300"/>
      <c r="AD14" s="300"/>
      <c r="AE14" s="300"/>
      <c r="AF14" s="300"/>
      <c r="AG14" s="300"/>
      <c r="AH14" s="300"/>
      <c r="AI14" s="300"/>
      <c r="AJ14" s="300"/>
      <c r="AK14" s="300"/>
      <c r="AL14" s="300"/>
      <c r="AM14" s="300"/>
      <c r="AN14" s="300"/>
      <c r="AO14" s="300"/>
      <c r="AP14" s="300"/>
      <c r="AQ14" s="300"/>
      <c r="AR14" s="300"/>
    </row>
    <row r="15" spans="1:44" s="122" customFormat="1" ht="17.100000000000001" customHeight="1">
      <c r="A15" s="133"/>
      <c r="B15" s="452" t="s">
        <v>16</v>
      </c>
      <c r="C15" s="453"/>
      <c r="D15" s="134">
        <v>4171.9132776634033</v>
      </c>
      <c r="E15" s="134">
        <v>5076.7933148585598</v>
      </c>
      <c r="F15" s="134">
        <v>17869.993590643804</v>
      </c>
      <c r="G15" s="134">
        <v>7733.3633678760461</v>
      </c>
      <c r="H15" s="134">
        <v>7964.9249230036512</v>
      </c>
      <c r="I15" s="134">
        <v>11735.705944336558</v>
      </c>
      <c r="J15" s="134">
        <v>54552.694418382023</v>
      </c>
      <c r="K15" s="134">
        <v>11407.199774593497</v>
      </c>
      <c r="L15" s="166"/>
      <c r="M15" s="299"/>
      <c r="N15" s="299"/>
      <c r="O15" s="299"/>
      <c r="P15" s="299"/>
      <c r="Q15" s="299"/>
      <c r="R15" s="299"/>
      <c r="S15" s="299"/>
      <c r="T15" s="299"/>
      <c r="U15" s="299"/>
      <c r="V15" s="299"/>
      <c r="W15" s="299"/>
      <c r="X15" s="299"/>
      <c r="Y15" s="299"/>
      <c r="Z15" s="130"/>
      <c r="AA15" s="130"/>
      <c r="AB15" s="300"/>
      <c r="AC15" s="300"/>
      <c r="AD15" s="300"/>
      <c r="AE15" s="300"/>
      <c r="AF15" s="300"/>
      <c r="AG15" s="300"/>
      <c r="AH15" s="300"/>
      <c r="AI15" s="300"/>
      <c r="AJ15" s="300"/>
      <c r="AK15" s="300"/>
      <c r="AL15" s="300"/>
      <c r="AM15" s="300"/>
      <c r="AN15" s="300"/>
      <c r="AO15" s="300"/>
      <c r="AP15" s="300"/>
      <c r="AQ15" s="300"/>
      <c r="AR15" s="300"/>
    </row>
    <row r="16" spans="1:44" s="123" customFormat="1" ht="15" customHeight="1">
      <c r="D16" s="155"/>
      <c r="E16" s="155"/>
      <c r="F16" s="155"/>
      <c r="G16" s="155"/>
      <c r="H16" s="155"/>
      <c r="I16" s="155"/>
      <c r="J16" s="155"/>
      <c r="P16" s="155"/>
      <c r="Q16" s="155"/>
      <c r="R16" s="155"/>
      <c r="S16" s="155"/>
      <c r="T16" s="155"/>
      <c r="U16" s="155"/>
      <c r="V16" s="155"/>
      <c r="W16" s="155"/>
    </row>
    <row r="17" spans="1:27" s="123" customFormat="1" ht="18" customHeight="1">
      <c r="B17" s="191"/>
      <c r="C17" s="162"/>
      <c r="D17" s="464" t="s">
        <v>102</v>
      </c>
      <c r="E17" s="464"/>
      <c r="F17" s="464"/>
      <c r="G17" s="464"/>
      <c r="H17" s="464"/>
      <c r="I17" s="464"/>
      <c r="J17" s="464"/>
      <c r="K17" s="464"/>
      <c r="N17" s="122"/>
      <c r="O17" s="412"/>
    </row>
    <row r="18" spans="1:27" ht="18" customHeight="1">
      <c r="A18" s="123"/>
      <c r="B18" s="191"/>
      <c r="C18" s="193"/>
      <c r="D18" s="464" t="s">
        <v>4</v>
      </c>
      <c r="E18" s="464"/>
      <c r="F18" s="464"/>
      <c r="G18" s="464"/>
      <c r="H18" s="464"/>
      <c r="I18" s="464"/>
      <c r="J18" s="464"/>
      <c r="K18" s="464"/>
      <c r="L18" s="298"/>
      <c r="N18" s="122"/>
      <c r="O18" s="122"/>
    </row>
    <row r="19" spans="1:27" s="122" customFormat="1" ht="20.100000000000001" customHeight="1">
      <c r="A19" s="301"/>
      <c r="B19" s="538" t="s">
        <v>94</v>
      </c>
      <c r="C19" s="538"/>
      <c r="D19" s="194" t="s">
        <v>6</v>
      </c>
      <c r="E19" s="194" t="s">
        <v>7</v>
      </c>
      <c r="F19" s="194" t="s">
        <v>8</v>
      </c>
      <c r="G19" s="194" t="s">
        <v>9</v>
      </c>
      <c r="H19" s="194" t="s">
        <v>10</v>
      </c>
      <c r="I19" s="194" t="s">
        <v>11</v>
      </c>
      <c r="J19" s="163" t="s">
        <v>12</v>
      </c>
      <c r="K19" s="195" t="s">
        <v>13</v>
      </c>
      <c r="L19" s="302"/>
    </row>
    <row r="20" spans="1:27" s="122" customFormat="1" ht="17.100000000000001" customHeight="1">
      <c r="A20" s="472"/>
      <c r="B20" s="452" t="s">
        <v>6</v>
      </c>
      <c r="C20" s="453"/>
      <c r="D20" s="429">
        <v>1511.4814374042801</v>
      </c>
      <c r="E20" s="429">
        <v>417.37375794687</v>
      </c>
      <c r="F20" s="429">
        <v>2753.1461174964993</v>
      </c>
      <c r="G20" s="429">
        <v>1459.8619003941269</v>
      </c>
      <c r="H20" s="429">
        <v>0</v>
      </c>
      <c r="I20" s="429">
        <v>0</v>
      </c>
      <c r="J20" s="429">
        <v>6141.8632132417761</v>
      </c>
      <c r="K20" s="429">
        <v>2059.1568110445783</v>
      </c>
      <c r="L20" s="166"/>
      <c r="M20" s="303"/>
      <c r="N20" s="303"/>
      <c r="O20" s="303"/>
      <c r="P20" s="303"/>
      <c r="Q20" s="303"/>
      <c r="R20" s="303"/>
      <c r="S20" s="303"/>
      <c r="T20" s="130"/>
      <c r="U20" s="130"/>
      <c r="V20" s="130"/>
      <c r="W20" s="130"/>
      <c r="X20" s="130"/>
      <c r="Y20" s="130"/>
      <c r="Z20" s="130"/>
      <c r="AA20" s="130"/>
    </row>
    <row r="21" spans="1:27" s="122" customFormat="1" ht="17.100000000000001" customHeight="1">
      <c r="A21" s="472"/>
      <c r="B21" s="452" t="s">
        <v>7</v>
      </c>
      <c r="C21" s="453"/>
      <c r="D21" s="304">
        <v>801.30384269168883</v>
      </c>
      <c r="E21" s="131">
        <v>0</v>
      </c>
      <c r="F21" s="304">
        <v>2313.9847766122898</v>
      </c>
      <c r="G21" s="304">
        <v>14.009352168972264</v>
      </c>
      <c r="H21" s="429">
        <v>2.3724022903000006</v>
      </c>
      <c r="I21" s="304">
        <v>1140.6741143301288</v>
      </c>
      <c r="J21" s="429">
        <v>4272.3444880933803</v>
      </c>
      <c r="K21" s="429">
        <v>-329.36365985650002</v>
      </c>
      <c r="L21" s="166"/>
      <c r="M21" s="299"/>
      <c r="N21" s="299"/>
      <c r="O21" s="299"/>
      <c r="P21" s="299"/>
      <c r="Q21" s="299"/>
      <c r="R21" s="299"/>
      <c r="S21" s="299"/>
      <c r="T21" s="130"/>
      <c r="U21" s="130"/>
      <c r="V21" s="130"/>
      <c r="W21" s="130"/>
      <c r="X21" s="130"/>
      <c r="Y21" s="130"/>
      <c r="Z21" s="130"/>
      <c r="AA21" s="130"/>
    </row>
    <row r="22" spans="1:27" s="122" customFormat="1" ht="17.100000000000001" customHeight="1">
      <c r="A22" s="472"/>
      <c r="B22" s="452" t="s">
        <v>8</v>
      </c>
      <c r="C22" s="453"/>
      <c r="D22" s="304">
        <v>1330.3455760375239</v>
      </c>
      <c r="E22" s="429">
        <v>153.05957495889004</v>
      </c>
      <c r="F22" s="429">
        <v>1037.2385198744171</v>
      </c>
      <c r="G22" s="429">
        <v>1501.2710693244514</v>
      </c>
      <c r="H22" s="429">
        <v>4019.1987366841317</v>
      </c>
      <c r="I22" s="429">
        <v>7236.1229652593747</v>
      </c>
      <c r="J22" s="429">
        <v>15277.23644213879</v>
      </c>
      <c r="K22" s="429">
        <v>1822.5114795813802</v>
      </c>
      <c r="L22" s="166"/>
      <c r="M22" s="299"/>
      <c r="N22" s="299"/>
      <c r="O22" s="299"/>
      <c r="P22" s="299"/>
      <c r="Q22" s="299"/>
      <c r="R22" s="299"/>
      <c r="S22" s="299"/>
      <c r="T22" s="130"/>
      <c r="U22" s="130"/>
      <c r="V22" s="130"/>
      <c r="W22" s="130"/>
      <c r="X22" s="130"/>
      <c r="Y22" s="130"/>
      <c r="Z22" s="130"/>
      <c r="AA22" s="130"/>
    </row>
    <row r="23" spans="1:27" s="122" customFormat="1" ht="17.100000000000001" customHeight="1">
      <c r="A23" s="472"/>
      <c r="B23" s="452" t="s">
        <v>9</v>
      </c>
      <c r="C23" s="453"/>
      <c r="D23" s="304">
        <v>60.535167220735943</v>
      </c>
      <c r="E23" s="429">
        <v>82.967957317039975</v>
      </c>
      <c r="F23" s="429">
        <v>1014.463266274489</v>
      </c>
      <c r="G23" s="429">
        <v>1229.8394335904998</v>
      </c>
      <c r="H23" s="429">
        <v>536.48943347912962</v>
      </c>
      <c r="I23" s="429">
        <v>3592.2724951005594</v>
      </c>
      <c r="J23" s="429">
        <v>6516.5677529824534</v>
      </c>
      <c r="K23" s="429">
        <v>653.71226731048284</v>
      </c>
      <c r="L23" s="166"/>
      <c r="M23" s="299"/>
      <c r="N23" s="299"/>
      <c r="O23" s="299"/>
      <c r="P23" s="299"/>
      <c r="Q23" s="299"/>
      <c r="R23" s="299"/>
      <c r="S23" s="299"/>
      <c r="T23" s="130"/>
      <c r="U23" s="130"/>
      <c r="V23" s="130"/>
      <c r="W23" s="130"/>
      <c r="X23" s="130"/>
      <c r="Y23" s="130"/>
      <c r="Z23" s="130"/>
      <c r="AA23" s="130"/>
    </row>
    <row r="24" spans="1:27" s="122" customFormat="1" ht="17.100000000000001" customHeight="1">
      <c r="A24" s="472"/>
      <c r="B24" s="452" t="s">
        <v>10</v>
      </c>
      <c r="C24" s="453"/>
      <c r="D24" s="158">
        <v>120.21382673520573</v>
      </c>
      <c r="E24" s="429">
        <v>5.4248664432000009</v>
      </c>
      <c r="F24" s="429">
        <v>6279.6106460231986</v>
      </c>
      <c r="G24" s="429">
        <v>2415.5164698140534</v>
      </c>
      <c r="H24" s="429">
        <v>0</v>
      </c>
      <c r="I24" s="429">
        <v>0</v>
      </c>
      <c r="J24" s="429">
        <v>8820.7658090156583</v>
      </c>
      <c r="K24" s="429">
        <v>7120.5497380257029</v>
      </c>
      <c r="L24" s="166"/>
      <c r="M24" s="299"/>
      <c r="N24" s="299"/>
      <c r="O24" s="299"/>
      <c r="P24" s="299"/>
      <c r="Q24" s="299"/>
      <c r="R24" s="299"/>
      <c r="S24" s="299"/>
      <c r="T24" s="130"/>
      <c r="U24" s="130"/>
      <c r="V24" s="130"/>
      <c r="W24" s="130"/>
      <c r="X24" s="130"/>
      <c r="Y24" s="130"/>
      <c r="Z24" s="130"/>
      <c r="AA24" s="130"/>
    </row>
    <row r="25" spans="1:27" s="122" customFormat="1" ht="17.100000000000001" customHeight="1">
      <c r="A25" s="472"/>
      <c r="B25" s="452" t="s">
        <v>11</v>
      </c>
      <c r="C25" s="453"/>
      <c r="D25" s="304">
        <v>456.12056919374999</v>
      </c>
      <c r="E25" s="429">
        <v>0.12466470725999999</v>
      </c>
      <c r="F25" s="429">
        <v>3151.3935347647648</v>
      </c>
      <c r="G25" s="429">
        <v>1032.3606625000643</v>
      </c>
      <c r="H25" s="429">
        <v>0</v>
      </c>
      <c r="I25" s="429">
        <v>0</v>
      </c>
      <c r="J25" s="429">
        <v>4639.9994311658393</v>
      </c>
      <c r="K25" s="429">
        <v>0</v>
      </c>
      <c r="L25" s="166"/>
      <c r="M25" s="299"/>
      <c r="N25" s="299"/>
      <c r="O25" s="299"/>
      <c r="P25" s="299"/>
      <c r="Q25" s="299"/>
      <c r="R25" s="299"/>
      <c r="S25" s="299"/>
      <c r="T25" s="130"/>
      <c r="U25" s="130"/>
      <c r="V25" s="130"/>
      <c r="W25" s="130"/>
      <c r="X25" s="130"/>
      <c r="Y25" s="130"/>
      <c r="Z25" s="130"/>
      <c r="AA25" s="130"/>
    </row>
    <row r="26" spans="1:27" s="122" customFormat="1" ht="17.100000000000001" customHeight="1">
      <c r="A26" s="472"/>
      <c r="B26" s="452" t="s">
        <v>13</v>
      </c>
      <c r="C26" s="453"/>
      <c r="D26" s="304">
        <v>25.071776073799811</v>
      </c>
      <c r="E26" s="429">
        <v>4336.7062807327202</v>
      </c>
      <c r="F26" s="429">
        <v>1603.215285689962</v>
      </c>
      <c r="G26" s="429">
        <v>232.16746330559886</v>
      </c>
      <c r="H26" s="429">
        <v>3455.597024670295</v>
      </c>
      <c r="I26" s="429">
        <v>0</v>
      </c>
      <c r="J26" s="429">
        <v>9652.7578304723756</v>
      </c>
      <c r="K26" s="131">
        <v>0</v>
      </c>
      <c r="L26" s="166"/>
      <c r="M26" s="299"/>
      <c r="N26" s="299"/>
      <c r="O26" s="299"/>
      <c r="P26" s="299"/>
      <c r="Q26" s="299"/>
      <c r="R26" s="299"/>
      <c r="S26" s="299"/>
      <c r="T26" s="299"/>
      <c r="U26" s="299"/>
      <c r="V26" s="299"/>
      <c r="W26" s="299"/>
      <c r="X26" s="130"/>
      <c r="Y26" s="130"/>
      <c r="Z26" s="130"/>
      <c r="AA26" s="130"/>
    </row>
    <row r="27" spans="1:27" s="122" customFormat="1" ht="17.100000000000001" customHeight="1">
      <c r="A27" s="301"/>
      <c r="B27" s="452" t="s">
        <v>16</v>
      </c>
      <c r="C27" s="453"/>
      <c r="D27" s="305">
        <v>4305.0721953569837</v>
      </c>
      <c r="E27" s="305">
        <v>4995.6571021059799</v>
      </c>
      <c r="F27" s="305">
        <v>18153.052146735619</v>
      </c>
      <c r="G27" s="305">
        <v>7885.0263510977675</v>
      </c>
      <c r="H27" s="305">
        <v>8013.6575971238562</v>
      </c>
      <c r="I27" s="305">
        <v>11969.069574690064</v>
      </c>
      <c r="J27" s="134">
        <v>55321.534967110274</v>
      </c>
      <c r="K27" s="134">
        <v>11326.566636105645</v>
      </c>
      <c r="L27" s="166"/>
      <c r="M27" s="299"/>
      <c r="N27" s="299"/>
      <c r="O27" s="299"/>
      <c r="P27" s="299"/>
      <c r="Q27" s="299"/>
      <c r="R27" s="299"/>
      <c r="S27" s="299"/>
      <c r="T27" s="299"/>
      <c r="U27" s="299"/>
      <c r="V27" s="299"/>
      <c r="W27" s="299"/>
      <c r="X27" s="130"/>
      <c r="Y27" s="130"/>
      <c r="Z27" s="130"/>
      <c r="AA27" s="130"/>
    </row>
    <row r="28" spans="1:27" s="157" customFormat="1" ht="18" customHeight="1">
      <c r="J28" s="155"/>
      <c r="P28" s="155"/>
      <c r="Q28" s="155"/>
      <c r="R28" s="155"/>
      <c r="S28" s="155"/>
      <c r="T28" s="155"/>
      <c r="U28" s="155"/>
      <c r="V28" s="155"/>
      <c r="W28" s="155"/>
    </row>
    <row r="29" spans="1:27" s="123" customFormat="1" ht="18" customHeight="1">
      <c r="B29" s="191"/>
      <c r="C29" s="162"/>
      <c r="D29" s="464" t="s">
        <v>103</v>
      </c>
      <c r="E29" s="464"/>
      <c r="F29" s="464"/>
      <c r="G29" s="464"/>
      <c r="H29" s="464"/>
      <c r="I29" s="464"/>
      <c r="J29" s="464"/>
      <c r="K29" s="464"/>
      <c r="N29" s="122"/>
      <c r="O29" s="412"/>
    </row>
    <row r="30" spans="1:27" ht="18" customHeight="1">
      <c r="A30" s="123"/>
      <c r="B30" s="191"/>
      <c r="C30" s="193"/>
      <c r="D30" s="464" t="s">
        <v>4</v>
      </c>
      <c r="E30" s="464"/>
      <c r="F30" s="464"/>
      <c r="G30" s="464"/>
      <c r="H30" s="464"/>
      <c r="I30" s="464"/>
      <c r="J30" s="464"/>
      <c r="K30" s="464"/>
      <c r="L30" s="298"/>
      <c r="N30" s="122"/>
      <c r="O30" s="122"/>
    </row>
    <row r="31" spans="1:27" s="122" customFormat="1" ht="20.100000000000001" customHeight="1">
      <c r="A31" s="301"/>
      <c r="B31" s="538" t="s">
        <v>94</v>
      </c>
      <c r="C31" s="538"/>
      <c r="D31" s="194" t="s">
        <v>6</v>
      </c>
      <c r="E31" s="194" t="s">
        <v>7</v>
      </c>
      <c r="F31" s="194" t="s">
        <v>8</v>
      </c>
      <c r="G31" s="194" t="s">
        <v>9</v>
      </c>
      <c r="H31" s="194" t="s">
        <v>10</v>
      </c>
      <c r="I31" s="194" t="s">
        <v>11</v>
      </c>
      <c r="J31" s="163" t="s">
        <v>12</v>
      </c>
      <c r="K31" s="195" t="s">
        <v>13</v>
      </c>
      <c r="L31" s="302"/>
    </row>
    <row r="32" spans="1:27" s="122" customFormat="1" ht="17.100000000000001" customHeight="1">
      <c r="A32" s="472"/>
      <c r="B32" s="452" t="s">
        <v>6</v>
      </c>
      <c r="C32" s="453"/>
      <c r="D32" s="429">
        <v>1543.3703162312549</v>
      </c>
      <c r="E32" s="429">
        <v>420.74013590585002</v>
      </c>
      <c r="F32" s="429">
        <v>2724.3302930595805</v>
      </c>
      <c r="G32" s="429">
        <v>1502.6615688357001</v>
      </c>
      <c r="H32" s="429">
        <v>0</v>
      </c>
      <c r="I32" s="429">
        <v>0</v>
      </c>
      <c r="J32" s="429">
        <v>6191.102314032385</v>
      </c>
      <c r="K32" s="429">
        <v>2110.3463922850669</v>
      </c>
      <c r="L32" s="166"/>
      <c r="M32" s="299"/>
      <c r="N32" s="299"/>
      <c r="O32" s="299"/>
      <c r="P32" s="299"/>
      <c r="Q32" s="299"/>
      <c r="R32" s="299"/>
      <c r="S32" s="299"/>
      <c r="T32" s="130"/>
      <c r="U32" s="130"/>
      <c r="V32" s="130"/>
      <c r="W32" s="130"/>
      <c r="X32" s="130"/>
      <c r="Y32" s="130"/>
      <c r="Z32" s="130"/>
      <c r="AA32" s="130"/>
    </row>
    <row r="33" spans="1:27" s="122" customFormat="1" ht="17.100000000000001" customHeight="1">
      <c r="A33" s="472"/>
      <c r="B33" s="452" t="s">
        <v>7</v>
      </c>
      <c r="C33" s="453"/>
      <c r="D33" s="304">
        <v>643.55524878434505</v>
      </c>
      <c r="E33" s="131">
        <v>0</v>
      </c>
      <c r="F33" s="304">
        <v>2476.7378690423702</v>
      </c>
      <c r="G33" s="304">
        <v>14.620152616654975</v>
      </c>
      <c r="H33" s="429">
        <v>2.3510474019100003</v>
      </c>
      <c r="I33" s="304">
        <v>1137.9981768017201</v>
      </c>
      <c r="J33" s="429">
        <v>4275.2624946470005</v>
      </c>
      <c r="K33" s="429">
        <v>-333.60373501131005</v>
      </c>
      <c r="L33" s="166"/>
      <c r="M33" s="299"/>
      <c r="N33" s="299"/>
      <c r="O33" s="299"/>
      <c r="P33" s="299"/>
      <c r="Q33" s="299"/>
      <c r="R33" s="299"/>
      <c r="S33" s="299"/>
      <c r="T33" s="130"/>
      <c r="U33" s="130"/>
      <c r="V33" s="130"/>
      <c r="W33" s="130"/>
      <c r="X33" s="130"/>
      <c r="Y33" s="130"/>
      <c r="Z33" s="130"/>
      <c r="AA33" s="130"/>
    </row>
    <row r="34" spans="1:27" s="122" customFormat="1" ht="17.100000000000001" customHeight="1">
      <c r="A34" s="472"/>
      <c r="B34" s="452" t="s">
        <v>8</v>
      </c>
      <c r="C34" s="453"/>
      <c r="D34" s="304">
        <v>1305.1959726408302</v>
      </c>
      <c r="E34" s="429">
        <v>100.12312336056002</v>
      </c>
      <c r="F34" s="429">
        <v>1289.7926362297915</v>
      </c>
      <c r="G34" s="429">
        <v>1501.3279938970177</v>
      </c>
      <c r="H34" s="429">
        <v>4135.9404111039803</v>
      </c>
      <c r="I34" s="429">
        <v>7442.3177436539418</v>
      </c>
      <c r="J34" s="429">
        <v>15774.69788088612</v>
      </c>
      <c r="K34" s="429">
        <v>1958.7411535197798</v>
      </c>
      <c r="L34" s="166"/>
      <c r="M34" s="303"/>
      <c r="N34" s="303"/>
      <c r="O34" s="303"/>
      <c r="P34" s="303"/>
      <c r="Q34" s="303"/>
      <c r="R34" s="303"/>
      <c r="S34" s="303"/>
      <c r="T34" s="130"/>
      <c r="U34" s="130"/>
      <c r="V34" s="130"/>
      <c r="W34" s="130"/>
      <c r="X34" s="130"/>
      <c r="Y34" s="130"/>
      <c r="Z34" s="130"/>
      <c r="AA34" s="130"/>
    </row>
    <row r="35" spans="1:27" s="122" customFormat="1" ht="17.100000000000001" customHeight="1">
      <c r="A35" s="472"/>
      <c r="B35" s="452" t="s">
        <v>9</v>
      </c>
      <c r="C35" s="453"/>
      <c r="D35" s="304">
        <v>55.438458613930472</v>
      </c>
      <c r="E35" s="429">
        <v>82.749231628719997</v>
      </c>
      <c r="F35" s="429">
        <v>1059.3268389886873</v>
      </c>
      <c r="G35" s="429">
        <v>1232.5909493653471</v>
      </c>
      <c r="H35" s="429">
        <v>544.67012212619557</v>
      </c>
      <c r="I35" s="429">
        <v>3661.2966572262253</v>
      </c>
      <c r="J35" s="429">
        <v>6636.0722579491057</v>
      </c>
      <c r="K35" s="429">
        <v>640.41711864918057</v>
      </c>
      <c r="L35" s="166"/>
      <c r="M35" s="299"/>
      <c r="N35" s="299"/>
      <c r="O35" s="299"/>
      <c r="P35" s="299"/>
      <c r="Q35" s="299"/>
      <c r="R35" s="299"/>
      <c r="S35" s="299"/>
      <c r="T35" s="130"/>
      <c r="U35" s="130"/>
      <c r="V35" s="130"/>
      <c r="W35" s="130"/>
      <c r="X35" s="130"/>
      <c r="Y35" s="130"/>
      <c r="Z35" s="130"/>
      <c r="AA35" s="130"/>
    </row>
    <row r="36" spans="1:27" s="122" customFormat="1" ht="17.100000000000001" customHeight="1">
      <c r="A36" s="472"/>
      <c r="B36" s="452" t="s">
        <v>10</v>
      </c>
      <c r="C36" s="453"/>
      <c r="D36" s="158">
        <v>127.84405380584003</v>
      </c>
      <c r="E36" s="429">
        <v>5.2669007400700005</v>
      </c>
      <c r="F36" s="429">
        <v>6359.4050744908081</v>
      </c>
      <c r="G36" s="429">
        <v>2453.3554377129026</v>
      </c>
      <c r="H36" s="429">
        <v>0</v>
      </c>
      <c r="I36" s="429">
        <v>0</v>
      </c>
      <c r="J36" s="429">
        <v>8945.8714667496206</v>
      </c>
      <c r="K36" s="429">
        <v>7054.8400273042398</v>
      </c>
      <c r="L36" s="166"/>
      <c r="M36" s="299"/>
      <c r="N36" s="299"/>
      <c r="O36" s="299"/>
      <c r="P36" s="299"/>
      <c r="Q36" s="299"/>
      <c r="R36" s="299"/>
      <c r="S36" s="299"/>
      <c r="T36" s="130"/>
      <c r="U36" s="130"/>
      <c r="V36" s="130"/>
      <c r="W36" s="130"/>
      <c r="X36" s="130"/>
      <c r="Y36" s="130"/>
      <c r="Z36" s="130"/>
      <c r="AA36" s="130"/>
    </row>
    <row r="37" spans="1:27" s="122" customFormat="1" ht="17.100000000000001" customHeight="1">
      <c r="A37" s="472"/>
      <c r="B37" s="452" t="s">
        <v>11</v>
      </c>
      <c r="C37" s="453"/>
      <c r="D37" s="304">
        <v>474.62346754682505</v>
      </c>
      <c r="E37" s="429">
        <v>0.14971439412999998</v>
      </c>
      <c r="F37" s="429">
        <v>3243.5567877169915</v>
      </c>
      <c r="G37" s="429">
        <v>1070.8875216553579</v>
      </c>
      <c r="H37" s="429">
        <v>0</v>
      </c>
      <c r="I37" s="429">
        <v>0</v>
      </c>
      <c r="J37" s="429">
        <v>4789.217491313304</v>
      </c>
      <c r="K37" s="429">
        <v>0</v>
      </c>
      <c r="L37" s="166"/>
      <c r="M37" s="299"/>
      <c r="N37" s="299"/>
      <c r="O37" s="299"/>
      <c r="P37" s="299"/>
      <c r="Q37" s="299"/>
      <c r="R37" s="299"/>
      <c r="S37" s="299"/>
      <c r="T37" s="130"/>
      <c r="U37" s="130"/>
      <c r="V37" s="130"/>
      <c r="W37" s="130"/>
      <c r="X37" s="130"/>
      <c r="Y37" s="130"/>
      <c r="Z37" s="130"/>
      <c r="AA37" s="130"/>
    </row>
    <row r="38" spans="1:27" s="122" customFormat="1" ht="17.100000000000001" customHeight="1">
      <c r="A38" s="472"/>
      <c r="B38" s="452" t="s">
        <v>13</v>
      </c>
      <c r="C38" s="453"/>
      <c r="D38" s="304">
        <v>27.327792859428044</v>
      </c>
      <c r="E38" s="429">
        <v>4418.7641659296296</v>
      </c>
      <c r="F38" s="429">
        <v>1710.9664623055066</v>
      </c>
      <c r="G38" s="429">
        <v>248.81524410873419</v>
      </c>
      <c r="H38" s="429">
        <v>3561.83290160662</v>
      </c>
      <c r="I38" s="429">
        <v>0</v>
      </c>
      <c r="J38" s="429">
        <v>9967.7065668099185</v>
      </c>
      <c r="K38" s="131">
        <v>0</v>
      </c>
      <c r="L38" s="166"/>
      <c r="M38" s="299"/>
      <c r="N38" s="299"/>
      <c r="O38" s="299"/>
      <c r="P38" s="299"/>
      <c r="Q38" s="299"/>
      <c r="R38" s="299"/>
      <c r="S38" s="299"/>
      <c r="T38" s="130"/>
      <c r="U38" s="130"/>
      <c r="V38" s="130"/>
      <c r="W38" s="130"/>
      <c r="X38" s="130"/>
      <c r="Y38" s="130"/>
      <c r="Z38" s="130"/>
      <c r="AA38" s="130"/>
    </row>
    <row r="39" spans="1:27" s="122" customFormat="1" ht="17.100000000000001" customHeight="1">
      <c r="A39" s="133"/>
      <c r="B39" s="452" t="s">
        <v>16</v>
      </c>
      <c r="C39" s="453"/>
      <c r="D39" s="305">
        <v>4177.3553104824541</v>
      </c>
      <c r="E39" s="305">
        <v>5027.7932719589598</v>
      </c>
      <c r="F39" s="305">
        <v>18864.115961833737</v>
      </c>
      <c r="G39" s="305">
        <v>8024.258868191715</v>
      </c>
      <c r="H39" s="305">
        <v>8244.7944822387071</v>
      </c>
      <c r="I39" s="305">
        <v>12241.612577681886</v>
      </c>
      <c r="J39" s="134">
        <v>56579.930472387459</v>
      </c>
      <c r="K39" s="134">
        <v>11430.740956746957</v>
      </c>
      <c r="L39" s="166"/>
      <c r="M39" s="299"/>
      <c r="N39" s="299"/>
      <c r="O39" s="299"/>
      <c r="P39" s="299"/>
      <c r="Q39" s="299"/>
      <c r="R39" s="299"/>
      <c r="S39" s="299"/>
      <c r="T39" s="299"/>
      <c r="U39" s="299"/>
      <c r="V39" s="299"/>
      <c r="W39" s="299"/>
      <c r="X39" s="130"/>
      <c r="Y39" s="130"/>
      <c r="Z39" s="130"/>
      <c r="AA39" s="130"/>
    </row>
    <row r="40" spans="1:27" s="123" customFormat="1">
      <c r="J40" s="155"/>
      <c r="P40" s="155"/>
      <c r="Q40" s="155"/>
      <c r="R40" s="155"/>
      <c r="S40" s="155"/>
      <c r="T40" s="155"/>
      <c r="U40" s="155"/>
      <c r="V40" s="155"/>
      <c r="W40" s="155"/>
    </row>
    <row r="41" spans="1:27" ht="18" customHeight="1">
      <c r="A41" s="123"/>
      <c r="B41" s="191"/>
      <c r="C41" s="162"/>
      <c r="D41" s="464" t="s">
        <v>14</v>
      </c>
      <c r="E41" s="464"/>
      <c r="F41" s="464"/>
      <c r="G41" s="464"/>
      <c r="H41" s="464"/>
      <c r="I41" s="464"/>
      <c r="J41" s="464"/>
      <c r="K41" s="464"/>
      <c r="L41" s="298"/>
      <c r="N41" s="122"/>
      <c r="O41" s="412"/>
    </row>
    <row r="42" spans="1:27" ht="18" customHeight="1">
      <c r="A42" s="123"/>
      <c r="B42" s="191"/>
      <c r="C42" s="193"/>
      <c r="D42" s="464" t="s">
        <v>4</v>
      </c>
      <c r="E42" s="464"/>
      <c r="F42" s="464"/>
      <c r="G42" s="464"/>
      <c r="H42" s="464"/>
      <c r="I42" s="464"/>
      <c r="J42" s="464"/>
      <c r="K42" s="464"/>
      <c r="L42" s="298"/>
      <c r="N42" s="122"/>
      <c r="O42" s="122"/>
    </row>
    <row r="43" spans="1:27" ht="20.100000000000001" customHeight="1">
      <c r="A43" s="123"/>
      <c r="B43" s="538" t="s">
        <v>94</v>
      </c>
      <c r="C43" s="538"/>
      <c r="D43" s="194" t="s">
        <v>6</v>
      </c>
      <c r="E43" s="194" t="s">
        <v>7</v>
      </c>
      <c r="F43" s="194" t="s">
        <v>8</v>
      </c>
      <c r="G43" s="194" t="s">
        <v>9</v>
      </c>
      <c r="H43" s="194" t="s">
        <v>10</v>
      </c>
      <c r="I43" s="194" t="s">
        <v>11</v>
      </c>
      <c r="J43" s="163" t="s">
        <v>12</v>
      </c>
      <c r="K43" s="195" t="s">
        <v>13</v>
      </c>
      <c r="L43" s="302"/>
    </row>
    <row r="44" spans="1:27" s="122" customFormat="1" ht="17.100000000000001" customHeight="1">
      <c r="A44" s="472"/>
      <c r="B44" s="452" t="s">
        <v>6</v>
      </c>
      <c r="C44" s="453"/>
      <c r="D44" s="429">
        <v>1571.3704461352902</v>
      </c>
      <c r="E44" s="429">
        <v>424.03860281852991</v>
      </c>
      <c r="F44" s="429">
        <v>2690.0772129256106</v>
      </c>
      <c r="G44" s="429">
        <v>1530.4791864461074</v>
      </c>
      <c r="H44" s="429">
        <v>0</v>
      </c>
      <c r="I44" s="429">
        <v>0</v>
      </c>
      <c r="J44" s="429">
        <v>6215.9654483255381</v>
      </c>
      <c r="K44" s="429">
        <v>2093.6659587584641</v>
      </c>
      <c r="L44" s="166"/>
      <c r="M44" s="299"/>
      <c r="N44" s="299"/>
      <c r="O44" s="299"/>
      <c r="P44" s="299"/>
      <c r="Q44" s="299"/>
      <c r="R44" s="299"/>
      <c r="S44" s="299"/>
      <c r="T44" s="130"/>
      <c r="U44" s="130"/>
      <c r="V44" s="130"/>
      <c r="W44" s="130"/>
      <c r="X44" s="130"/>
      <c r="Y44" s="130"/>
      <c r="Z44" s="130"/>
      <c r="AA44" s="130"/>
    </row>
    <row r="45" spans="1:27" s="122" customFormat="1" ht="17.100000000000001" customHeight="1">
      <c r="A45" s="472"/>
      <c r="B45" s="452" t="s">
        <v>7</v>
      </c>
      <c r="C45" s="453"/>
      <c r="D45" s="304">
        <v>274.45227588645332</v>
      </c>
      <c r="E45" s="131">
        <v>0</v>
      </c>
      <c r="F45" s="304">
        <v>2704.1112242401159</v>
      </c>
      <c r="G45" s="304">
        <v>13.465219362288229</v>
      </c>
      <c r="H45" s="429">
        <v>2.0723848552200002</v>
      </c>
      <c r="I45" s="304">
        <v>1351.1655346656082</v>
      </c>
      <c r="J45" s="429">
        <v>4345.2666390096856</v>
      </c>
      <c r="K45" s="429">
        <v>-326.87509222819529</v>
      </c>
      <c r="L45" s="166"/>
      <c r="M45" s="299"/>
      <c r="N45" s="299"/>
      <c r="O45" s="299"/>
      <c r="P45" s="299"/>
      <c r="Q45" s="299"/>
      <c r="R45" s="299"/>
      <c r="S45" s="299"/>
      <c r="T45" s="130"/>
      <c r="U45" s="130"/>
      <c r="V45" s="130"/>
      <c r="W45" s="130"/>
      <c r="X45" s="130"/>
      <c r="Y45" s="130"/>
      <c r="Z45" s="130"/>
      <c r="AA45" s="130"/>
    </row>
    <row r="46" spans="1:27" s="122" customFormat="1" ht="17.100000000000001" customHeight="1">
      <c r="A46" s="472"/>
      <c r="B46" s="452" t="s">
        <v>8</v>
      </c>
      <c r="C46" s="453"/>
      <c r="D46" s="304">
        <v>1196.0062826168614</v>
      </c>
      <c r="E46" s="429">
        <v>51.381439575039998</v>
      </c>
      <c r="F46" s="429">
        <v>1285.4497144156751</v>
      </c>
      <c r="G46" s="429">
        <v>1520.0701013103862</v>
      </c>
      <c r="H46" s="429">
        <v>4424.7473758757942</v>
      </c>
      <c r="I46" s="429">
        <v>7762.2867356145462</v>
      </c>
      <c r="J46" s="429">
        <v>16239.941649408305</v>
      </c>
      <c r="K46" s="429">
        <v>1934.5324057084331</v>
      </c>
      <c r="L46" s="166"/>
      <c r="M46" s="299"/>
      <c r="N46" s="299"/>
      <c r="O46" s="299"/>
      <c r="P46" s="299"/>
      <c r="Q46" s="299"/>
      <c r="R46" s="299"/>
      <c r="S46" s="299"/>
      <c r="T46" s="130"/>
      <c r="U46" s="130"/>
      <c r="V46" s="130"/>
      <c r="W46" s="130"/>
      <c r="X46" s="130"/>
      <c r="Y46" s="130"/>
      <c r="Z46" s="130"/>
      <c r="AA46" s="130"/>
    </row>
    <row r="47" spans="1:27" s="122" customFormat="1" ht="17.100000000000001" customHeight="1">
      <c r="A47" s="472"/>
      <c r="B47" s="452" t="s">
        <v>9</v>
      </c>
      <c r="C47" s="453"/>
      <c r="D47" s="304">
        <v>56.369177997322048</v>
      </c>
      <c r="E47" s="429">
        <v>84.384842278573004</v>
      </c>
      <c r="F47" s="429">
        <v>1118.2904144617044</v>
      </c>
      <c r="G47" s="429">
        <v>1247.6445445760774</v>
      </c>
      <c r="H47" s="429">
        <v>550.37682427680431</v>
      </c>
      <c r="I47" s="429">
        <v>3827.7701987101391</v>
      </c>
      <c r="J47" s="429">
        <v>6884.8360023006207</v>
      </c>
      <c r="K47" s="429">
        <v>708.28419214111648</v>
      </c>
      <c r="L47" s="166"/>
      <c r="M47" s="299"/>
      <c r="N47" s="299"/>
      <c r="O47" s="299"/>
      <c r="P47" s="299"/>
      <c r="Q47" s="299"/>
      <c r="R47" s="299"/>
      <c r="S47" s="299"/>
      <c r="T47" s="130"/>
      <c r="U47" s="130"/>
      <c r="V47" s="130"/>
      <c r="W47" s="130"/>
      <c r="X47" s="130"/>
      <c r="Y47" s="130"/>
      <c r="Z47" s="130"/>
      <c r="AA47" s="130"/>
    </row>
    <row r="48" spans="1:27" s="122" customFormat="1" ht="17.100000000000001" customHeight="1">
      <c r="A48" s="472"/>
      <c r="B48" s="452" t="s">
        <v>10</v>
      </c>
      <c r="C48" s="453"/>
      <c r="D48" s="158">
        <v>137.58397334327987</v>
      </c>
      <c r="E48" s="429">
        <v>4.601078030430001</v>
      </c>
      <c r="F48" s="429">
        <v>6659.4841833935634</v>
      </c>
      <c r="G48" s="429">
        <v>2524.1850412092608</v>
      </c>
      <c r="H48" s="429">
        <v>64.457234999999997</v>
      </c>
      <c r="I48" s="429">
        <v>175.90004000000002</v>
      </c>
      <c r="J48" s="429">
        <v>9566.2115509765335</v>
      </c>
      <c r="K48" s="429">
        <v>7095.690230086645</v>
      </c>
      <c r="L48" s="166"/>
      <c r="M48" s="303"/>
      <c r="N48" s="303"/>
      <c r="O48" s="303"/>
      <c r="P48" s="303"/>
      <c r="Q48" s="303"/>
      <c r="R48" s="303"/>
      <c r="S48" s="303"/>
      <c r="T48" s="130"/>
      <c r="U48" s="130"/>
      <c r="V48" s="130"/>
      <c r="W48" s="130"/>
      <c r="X48" s="130"/>
      <c r="Y48" s="130"/>
      <c r="Z48" s="130"/>
      <c r="AA48" s="130"/>
    </row>
    <row r="49" spans="1:27" s="122" customFormat="1" ht="17.100000000000001" customHeight="1">
      <c r="A49" s="472"/>
      <c r="B49" s="452" t="s">
        <v>11</v>
      </c>
      <c r="C49" s="453"/>
      <c r="D49" s="304">
        <v>519.01472986097997</v>
      </c>
      <c r="E49" s="429">
        <v>9.1479826690000002E-2</v>
      </c>
      <c r="F49" s="429">
        <v>3365.0842494765661</v>
      </c>
      <c r="G49" s="429">
        <v>1097.7232392783849</v>
      </c>
      <c r="H49" s="429">
        <v>0</v>
      </c>
      <c r="I49" s="429">
        <v>0</v>
      </c>
      <c r="J49" s="429">
        <v>4981.9136984426204</v>
      </c>
      <c r="K49" s="429">
        <v>0</v>
      </c>
      <c r="L49" s="166"/>
      <c r="M49" s="299"/>
      <c r="N49" s="299"/>
      <c r="O49" s="299"/>
      <c r="P49" s="299"/>
      <c r="Q49" s="299"/>
      <c r="R49" s="299"/>
      <c r="S49" s="299"/>
      <c r="T49" s="130"/>
      <c r="U49" s="130"/>
      <c r="V49" s="130"/>
      <c r="W49" s="130"/>
      <c r="X49" s="130"/>
      <c r="Y49" s="130"/>
      <c r="Z49" s="130"/>
      <c r="AA49" s="130"/>
    </row>
    <row r="50" spans="1:27" s="122" customFormat="1" ht="17.100000000000001" customHeight="1">
      <c r="A50" s="472"/>
      <c r="B50" s="452" t="s">
        <v>13</v>
      </c>
      <c r="C50" s="453"/>
      <c r="D50" s="304">
        <v>28.592662597318519</v>
      </c>
      <c r="E50" s="429">
        <v>4451.1096190560502</v>
      </c>
      <c r="F50" s="429">
        <v>1672.0170889334661</v>
      </c>
      <c r="G50" s="429">
        <v>272.52468180789589</v>
      </c>
      <c r="H50" s="429">
        <v>3536.8470391102669</v>
      </c>
      <c r="I50" s="429">
        <v>0</v>
      </c>
      <c r="J50" s="429">
        <v>9961.0910915049972</v>
      </c>
      <c r="K50" s="131">
        <v>0</v>
      </c>
      <c r="L50" s="166"/>
      <c r="M50" s="299"/>
      <c r="N50" s="299"/>
      <c r="O50" s="299"/>
      <c r="P50" s="299"/>
      <c r="Q50" s="299"/>
      <c r="R50" s="299"/>
      <c r="S50" s="299"/>
      <c r="T50" s="130"/>
      <c r="U50" s="130"/>
      <c r="V50" s="130"/>
      <c r="W50" s="130"/>
      <c r="X50" s="130"/>
      <c r="Y50" s="130"/>
      <c r="Z50" s="130"/>
      <c r="AA50" s="130"/>
    </row>
    <row r="51" spans="1:27" s="122" customFormat="1" ht="17.100000000000001" customHeight="1">
      <c r="A51" s="133"/>
      <c r="B51" s="452" t="s">
        <v>16</v>
      </c>
      <c r="C51" s="453"/>
      <c r="D51" s="305">
        <v>3783.3895484375053</v>
      </c>
      <c r="E51" s="305">
        <v>5015.6070615853132</v>
      </c>
      <c r="F51" s="305">
        <v>19494.514087846703</v>
      </c>
      <c r="G51" s="305">
        <v>8206.092013990401</v>
      </c>
      <c r="H51" s="305">
        <v>8578.5008591180849</v>
      </c>
      <c r="I51" s="305">
        <v>13117.122508990295</v>
      </c>
      <c r="J51" s="134">
        <v>58195.226079968306</v>
      </c>
      <c r="K51" s="134">
        <v>11505.297694466462</v>
      </c>
      <c r="L51" s="166"/>
      <c r="M51" s="299"/>
      <c r="N51" s="299"/>
      <c r="O51" s="299"/>
      <c r="P51" s="299"/>
      <c r="Q51" s="299"/>
      <c r="R51" s="299"/>
      <c r="S51" s="299"/>
      <c r="T51" s="299"/>
      <c r="U51" s="299"/>
      <c r="V51" s="299"/>
      <c r="W51" s="299"/>
      <c r="X51" s="130"/>
      <c r="Y51" s="130"/>
      <c r="Z51" s="130"/>
      <c r="AA51" s="130"/>
    </row>
    <row r="52" spans="1:27" s="157" customFormat="1">
      <c r="A52" s="431"/>
      <c r="B52" s="207"/>
      <c r="C52" s="152"/>
      <c r="D52" s="153"/>
      <c r="E52" s="153"/>
      <c r="F52" s="153"/>
      <c r="G52" s="153"/>
      <c r="H52" s="153"/>
      <c r="I52" s="153"/>
      <c r="J52" s="153"/>
      <c r="K52" s="153"/>
      <c r="L52" s="153"/>
      <c r="M52" s="306"/>
      <c r="N52" s="306"/>
      <c r="O52" s="306"/>
      <c r="P52" s="155"/>
      <c r="Q52" s="155"/>
      <c r="R52" s="155"/>
      <c r="S52" s="155"/>
      <c r="T52" s="155"/>
      <c r="U52" s="155"/>
      <c r="V52" s="155"/>
      <c r="W52" s="155"/>
      <c r="X52" s="156"/>
      <c r="Y52" s="156"/>
      <c r="Z52" s="156"/>
      <c r="AA52" s="156"/>
    </row>
    <row r="53" spans="1:27" s="157" customFormat="1">
      <c r="A53" s="431"/>
      <c r="B53" s="191"/>
      <c r="C53" s="162"/>
      <c r="D53" s="464" t="s">
        <v>98</v>
      </c>
      <c r="E53" s="464"/>
      <c r="F53" s="464"/>
      <c r="G53" s="464"/>
      <c r="H53" s="464"/>
      <c r="I53" s="464"/>
      <c r="J53" s="464"/>
      <c r="K53" s="464"/>
      <c r="L53" s="153"/>
      <c r="M53" s="306"/>
      <c r="N53" s="122"/>
      <c r="O53" s="412"/>
      <c r="P53" s="306"/>
      <c r="Q53" s="306"/>
      <c r="R53" s="306"/>
      <c r="S53" s="306"/>
      <c r="T53" s="156"/>
      <c r="U53" s="156"/>
      <c r="V53" s="156"/>
      <c r="W53" s="156"/>
      <c r="X53" s="156"/>
      <c r="Y53" s="156"/>
      <c r="Z53" s="156"/>
      <c r="AA53" s="156"/>
    </row>
    <row r="54" spans="1:27" ht="18" customHeight="1">
      <c r="A54" s="123"/>
      <c r="B54" s="191"/>
      <c r="C54" s="193"/>
      <c r="D54" s="464" t="s">
        <v>4</v>
      </c>
      <c r="E54" s="464"/>
      <c r="F54" s="464"/>
      <c r="G54" s="464"/>
      <c r="H54" s="464"/>
      <c r="I54" s="464"/>
      <c r="J54" s="464"/>
      <c r="K54" s="464"/>
      <c r="L54" s="298"/>
      <c r="N54" s="122"/>
      <c r="O54" s="122"/>
    </row>
    <row r="55" spans="1:27" ht="20.100000000000001" customHeight="1">
      <c r="A55" s="123"/>
      <c r="B55" s="538" t="s">
        <v>94</v>
      </c>
      <c r="C55" s="538"/>
      <c r="D55" s="194" t="s">
        <v>6</v>
      </c>
      <c r="E55" s="194" t="s">
        <v>7</v>
      </c>
      <c r="F55" s="194" t="s">
        <v>8</v>
      </c>
      <c r="G55" s="194" t="s">
        <v>9</v>
      </c>
      <c r="H55" s="194" t="s">
        <v>10</v>
      </c>
      <c r="I55" s="194" t="s">
        <v>11</v>
      </c>
      <c r="J55" s="163" t="s">
        <v>12</v>
      </c>
      <c r="K55" s="195" t="s">
        <v>13</v>
      </c>
      <c r="L55" s="302"/>
    </row>
    <row r="56" spans="1:27" s="122" customFormat="1" ht="17.100000000000001" customHeight="1">
      <c r="A56" s="472"/>
      <c r="B56" s="452" t="s">
        <v>6</v>
      </c>
      <c r="C56" s="453"/>
      <c r="D56" s="429">
        <v>1600.3395238036683</v>
      </c>
      <c r="E56" s="429">
        <v>740.05207556929986</v>
      </c>
      <c r="F56" s="429">
        <v>2886.0838957790397</v>
      </c>
      <c r="G56" s="429">
        <v>1567.0492632546575</v>
      </c>
      <c r="H56" s="429">
        <v>0</v>
      </c>
      <c r="I56" s="429">
        <v>0</v>
      </c>
      <c r="J56" s="429">
        <v>6793.5247584066656</v>
      </c>
      <c r="K56" s="429">
        <v>2175.7600673132215</v>
      </c>
      <c r="L56" s="166"/>
      <c r="M56" s="299"/>
      <c r="N56" s="299"/>
      <c r="O56" s="299"/>
      <c r="P56" s="299"/>
      <c r="Q56" s="299"/>
      <c r="R56" s="299"/>
      <c r="S56" s="299"/>
      <c r="T56" s="130"/>
      <c r="U56" s="130"/>
      <c r="V56" s="130"/>
      <c r="W56" s="130"/>
      <c r="X56" s="130"/>
      <c r="Y56" s="130"/>
      <c r="Z56" s="130"/>
      <c r="AA56" s="130"/>
    </row>
    <row r="57" spans="1:27" s="122" customFormat="1" ht="17.100000000000001" customHeight="1">
      <c r="A57" s="472"/>
      <c r="B57" s="452" t="s">
        <v>7</v>
      </c>
      <c r="C57" s="453"/>
      <c r="D57" s="304">
        <v>824.18621853882996</v>
      </c>
      <c r="E57" s="131">
        <v>0</v>
      </c>
      <c r="F57" s="304">
        <v>2447.5839122169818</v>
      </c>
      <c r="G57" s="304">
        <v>12.694958380911585</v>
      </c>
      <c r="H57" s="429">
        <v>2.1088706391000001</v>
      </c>
      <c r="I57" s="304">
        <v>1378.2465394672683</v>
      </c>
      <c r="J57" s="429">
        <v>4664.8204992430919</v>
      </c>
      <c r="K57" s="429">
        <v>-326.96688053807162</v>
      </c>
      <c r="L57" s="166"/>
      <c r="M57" s="299"/>
      <c r="N57" s="299"/>
      <c r="O57" s="299"/>
      <c r="P57" s="299"/>
      <c r="Q57" s="299"/>
      <c r="R57" s="299"/>
      <c r="S57" s="299"/>
      <c r="T57" s="130"/>
      <c r="U57" s="130"/>
      <c r="V57" s="130"/>
      <c r="W57" s="130"/>
      <c r="X57" s="130"/>
      <c r="Y57" s="130"/>
      <c r="Z57" s="130"/>
      <c r="AA57" s="130"/>
    </row>
    <row r="58" spans="1:27" s="122" customFormat="1" ht="17.100000000000001" customHeight="1">
      <c r="A58" s="472"/>
      <c r="B58" s="452" t="s">
        <v>8</v>
      </c>
      <c r="C58" s="453"/>
      <c r="D58" s="304">
        <v>1405.5312089960544</v>
      </c>
      <c r="E58" s="429">
        <v>14.674814439645399</v>
      </c>
      <c r="F58" s="429">
        <v>1333.0008920459732</v>
      </c>
      <c r="G58" s="429">
        <v>1354.7778989923745</v>
      </c>
      <c r="H58" s="429">
        <v>4642.9659654686311</v>
      </c>
      <c r="I58" s="429">
        <v>7713.7700127832986</v>
      </c>
      <c r="J58" s="429">
        <v>16464.720792725977</v>
      </c>
      <c r="K58" s="429">
        <v>1555.700382408862</v>
      </c>
      <c r="L58" s="166"/>
      <c r="M58" s="299"/>
      <c r="N58" s="299"/>
      <c r="O58" s="299"/>
      <c r="P58" s="299"/>
      <c r="Q58" s="299"/>
      <c r="R58" s="299"/>
      <c r="S58" s="299"/>
      <c r="T58" s="130"/>
      <c r="U58" s="130"/>
      <c r="V58" s="130"/>
      <c r="W58" s="130"/>
      <c r="X58" s="130"/>
      <c r="Y58" s="130"/>
      <c r="Z58" s="130"/>
      <c r="AA58" s="130"/>
    </row>
    <row r="59" spans="1:27" s="122" customFormat="1" ht="17.100000000000001" customHeight="1">
      <c r="A59" s="472"/>
      <c r="B59" s="452" t="s">
        <v>9</v>
      </c>
      <c r="C59" s="453"/>
      <c r="D59" s="304">
        <v>54.555412561467662</v>
      </c>
      <c r="E59" s="429">
        <v>87.143025472960005</v>
      </c>
      <c r="F59" s="429">
        <v>1061.4416248642772</v>
      </c>
      <c r="G59" s="429">
        <v>1237.6329034818671</v>
      </c>
      <c r="H59" s="429">
        <v>549.84169168397398</v>
      </c>
      <c r="I59" s="429">
        <v>4067.7652803863516</v>
      </c>
      <c r="J59" s="429">
        <v>7058.3799384508984</v>
      </c>
      <c r="K59" s="429">
        <v>605.00599892814887</v>
      </c>
      <c r="L59" s="166"/>
      <c r="M59" s="299"/>
      <c r="N59" s="299"/>
      <c r="O59" s="299"/>
      <c r="P59" s="299"/>
      <c r="Q59" s="299"/>
      <c r="R59" s="299"/>
      <c r="S59" s="299"/>
      <c r="T59" s="130"/>
      <c r="U59" s="130"/>
      <c r="V59" s="130"/>
      <c r="W59" s="130"/>
      <c r="X59" s="130"/>
      <c r="Y59" s="130"/>
      <c r="Z59" s="130"/>
      <c r="AA59" s="130"/>
    </row>
    <row r="60" spans="1:27" s="122" customFormat="1" ht="17.100000000000001" customHeight="1">
      <c r="A60" s="472"/>
      <c r="B60" s="452" t="s">
        <v>10</v>
      </c>
      <c r="C60" s="453"/>
      <c r="D60" s="158">
        <v>138.26626685609918</v>
      </c>
      <c r="E60" s="429">
        <v>4.4833381568700004</v>
      </c>
      <c r="F60" s="429">
        <v>6706.5452324522012</v>
      </c>
      <c r="G60" s="429">
        <v>2331.9902467829129</v>
      </c>
      <c r="H60" s="429">
        <v>58.996667000000002</v>
      </c>
      <c r="I60" s="429">
        <v>178.01675649999999</v>
      </c>
      <c r="J60" s="429">
        <v>9418.2985077480826</v>
      </c>
      <c r="K60" s="429">
        <v>6259.3658331110628</v>
      </c>
      <c r="L60" s="166"/>
      <c r="M60" s="299"/>
      <c r="N60" s="299"/>
      <c r="O60" s="299"/>
      <c r="P60" s="299"/>
      <c r="Q60" s="299"/>
      <c r="R60" s="299"/>
      <c r="S60" s="299"/>
      <c r="T60" s="130"/>
      <c r="U60" s="130"/>
      <c r="V60" s="130"/>
      <c r="W60" s="130"/>
      <c r="X60" s="130"/>
      <c r="Y60" s="130"/>
      <c r="Z60" s="130"/>
      <c r="AA60" s="130"/>
    </row>
    <row r="61" spans="1:27" s="122" customFormat="1" ht="17.100000000000001" customHeight="1">
      <c r="A61" s="472"/>
      <c r="B61" s="452" t="s">
        <v>11</v>
      </c>
      <c r="C61" s="453"/>
      <c r="D61" s="304">
        <v>546.84200568726885</v>
      </c>
      <c r="E61" s="429">
        <v>0.10368244532</v>
      </c>
      <c r="F61" s="429">
        <v>3423.4094818738604</v>
      </c>
      <c r="G61" s="429">
        <v>1132.6114412056174</v>
      </c>
      <c r="H61" s="429">
        <v>0</v>
      </c>
      <c r="I61" s="429">
        <v>0</v>
      </c>
      <c r="J61" s="429">
        <v>5102.9666112120667</v>
      </c>
      <c r="K61" s="429">
        <v>0</v>
      </c>
      <c r="L61" s="166"/>
      <c r="M61" s="299"/>
      <c r="N61" s="299"/>
      <c r="O61" s="299"/>
      <c r="P61" s="299"/>
      <c r="Q61" s="299"/>
      <c r="R61" s="299"/>
      <c r="S61" s="299"/>
      <c r="T61" s="130"/>
      <c r="U61" s="130"/>
      <c r="V61" s="130"/>
      <c r="W61" s="130"/>
      <c r="X61" s="130"/>
      <c r="Y61" s="130"/>
      <c r="Z61" s="130"/>
      <c r="AA61" s="130"/>
    </row>
    <row r="62" spans="1:27" s="122" customFormat="1" ht="17.100000000000001" customHeight="1">
      <c r="A62" s="472"/>
      <c r="B62" s="452" t="s">
        <v>13</v>
      </c>
      <c r="C62" s="453"/>
      <c r="D62" s="304">
        <v>28.2076370479144</v>
      </c>
      <c r="E62" s="429">
        <v>4527.66174442177</v>
      </c>
      <c r="F62" s="429">
        <v>1696.5573879489807</v>
      </c>
      <c r="G62" s="429">
        <v>236.95842477482549</v>
      </c>
      <c r="H62" s="429">
        <v>3532.7131577893297</v>
      </c>
      <c r="I62" s="429">
        <v>0</v>
      </c>
      <c r="J62" s="429">
        <v>10022.098351982821</v>
      </c>
      <c r="K62" s="131">
        <v>0</v>
      </c>
      <c r="L62" s="166"/>
      <c r="M62" s="303"/>
      <c r="N62" s="303"/>
      <c r="O62" s="303"/>
      <c r="P62" s="303"/>
      <c r="Q62" s="303"/>
      <c r="R62" s="303"/>
      <c r="S62" s="303"/>
      <c r="T62" s="130"/>
      <c r="U62" s="130"/>
      <c r="V62" s="130"/>
      <c r="W62" s="130"/>
      <c r="X62" s="130"/>
      <c r="Y62" s="130"/>
      <c r="Z62" s="130"/>
      <c r="AA62" s="130"/>
    </row>
    <row r="63" spans="1:27" s="122" customFormat="1" ht="17.100000000000001" customHeight="1">
      <c r="A63" s="133"/>
      <c r="B63" s="452" t="s">
        <v>16</v>
      </c>
      <c r="C63" s="453"/>
      <c r="D63" s="305">
        <v>4597.9282734913031</v>
      </c>
      <c r="E63" s="305">
        <v>5374.1186805058651</v>
      </c>
      <c r="F63" s="305">
        <v>19554.622427181315</v>
      </c>
      <c r="G63" s="305">
        <v>7873.7151368731675</v>
      </c>
      <c r="H63" s="305">
        <v>8786.6263525810355</v>
      </c>
      <c r="I63" s="305">
        <v>13337.798589136917</v>
      </c>
      <c r="J63" s="134">
        <v>59524.809459769604</v>
      </c>
      <c r="K63" s="134">
        <v>10268.865401223224</v>
      </c>
      <c r="L63" s="166"/>
      <c r="M63" s="299"/>
      <c r="N63" s="299"/>
      <c r="O63" s="299"/>
      <c r="P63" s="299"/>
      <c r="Q63" s="299"/>
      <c r="R63" s="299"/>
      <c r="S63" s="299"/>
      <c r="T63" s="299"/>
      <c r="U63" s="299"/>
      <c r="V63" s="299"/>
      <c r="W63" s="299"/>
      <c r="X63" s="130"/>
      <c r="Y63" s="130"/>
      <c r="Z63" s="130"/>
      <c r="AA63" s="130"/>
    </row>
    <row r="64" spans="1:27" s="157" customFormat="1">
      <c r="A64" s="431"/>
      <c r="B64" s="207"/>
      <c r="C64" s="152"/>
      <c r="D64" s="153"/>
      <c r="E64" s="153"/>
      <c r="F64" s="153"/>
      <c r="G64" s="153"/>
      <c r="H64" s="153"/>
      <c r="I64" s="153"/>
      <c r="J64" s="153"/>
      <c r="K64" s="153"/>
      <c r="L64" s="153"/>
      <c r="M64" s="306"/>
      <c r="N64" s="306"/>
      <c r="O64" s="306"/>
      <c r="P64" s="155"/>
      <c r="Q64" s="155"/>
      <c r="R64" s="155"/>
      <c r="S64" s="155"/>
      <c r="T64" s="155"/>
      <c r="U64" s="155"/>
      <c r="V64" s="155"/>
      <c r="W64" s="155"/>
      <c r="X64" s="156"/>
      <c r="Y64" s="156"/>
      <c r="Z64" s="156"/>
      <c r="AA64" s="156"/>
    </row>
    <row r="65" spans="1:28" ht="18" customHeight="1">
      <c r="A65" s="123"/>
      <c r="B65" s="191"/>
      <c r="C65" s="162"/>
      <c r="D65" s="464" t="s">
        <v>99</v>
      </c>
      <c r="E65" s="464"/>
      <c r="F65" s="464"/>
      <c r="G65" s="464"/>
      <c r="H65" s="464"/>
      <c r="I65" s="464"/>
      <c r="J65" s="464"/>
      <c r="K65" s="464"/>
      <c r="L65" s="298"/>
      <c r="N65" s="122"/>
      <c r="O65" s="412"/>
    </row>
    <row r="66" spans="1:28" ht="18" customHeight="1">
      <c r="A66" s="123"/>
      <c r="B66" s="191"/>
      <c r="C66" s="193"/>
      <c r="D66" s="464" t="s">
        <v>4</v>
      </c>
      <c r="E66" s="464"/>
      <c r="F66" s="464"/>
      <c r="G66" s="464"/>
      <c r="H66" s="464"/>
      <c r="I66" s="464"/>
      <c r="J66" s="464"/>
      <c r="K66" s="464"/>
      <c r="L66" s="298"/>
      <c r="N66" s="122"/>
      <c r="O66" s="122"/>
    </row>
    <row r="67" spans="1:28" ht="17.100000000000001" customHeight="1">
      <c r="A67" s="123"/>
      <c r="B67" s="538" t="s">
        <v>94</v>
      </c>
      <c r="C67" s="538"/>
      <c r="D67" s="194" t="s">
        <v>6</v>
      </c>
      <c r="E67" s="194" t="s">
        <v>7</v>
      </c>
      <c r="F67" s="194" t="s">
        <v>8</v>
      </c>
      <c r="G67" s="194" t="s">
        <v>9</v>
      </c>
      <c r="H67" s="194" t="s">
        <v>10</v>
      </c>
      <c r="I67" s="194" t="s">
        <v>11</v>
      </c>
      <c r="J67" s="163" t="s">
        <v>12</v>
      </c>
      <c r="K67" s="195" t="s">
        <v>13</v>
      </c>
      <c r="L67" s="302"/>
      <c r="M67" s="307"/>
      <c r="N67" s="307"/>
      <c r="O67" s="307"/>
      <c r="P67" s="307"/>
      <c r="Q67" s="307"/>
      <c r="R67" s="307"/>
      <c r="S67" s="307"/>
      <c r="T67" s="307"/>
    </row>
    <row r="68" spans="1:28" s="122" customFormat="1" ht="17.100000000000001" customHeight="1">
      <c r="A68" s="472"/>
      <c r="B68" s="452" t="s">
        <v>6</v>
      </c>
      <c r="C68" s="453"/>
      <c r="D68" s="429">
        <v>1707.5619588267148</v>
      </c>
      <c r="E68" s="429">
        <v>1403.0088027582499</v>
      </c>
      <c r="F68" s="429">
        <v>2806.0540403673831</v>
      </c>
      <c r="G68" s="429">
        <v>1652.0782698917978</v>
      </c>
      <c r="H68" s="429">
        <v>0</v>
      </c>
      <c r="I68" s="429">
        <v>0</v>
      </c>
      <c r="J68" s="429">
        <v>7568.7030718441456</v>
      </c>
      <c r="K68" s="429">
        <v>2347.1080894162092</v>
      </c>
      <c r="L68" s="166"/>
      <c r="M68" s="308"/>
      <c r="N68" s="299"/>
      <c r="O68" s="299"/>
      <c r="P68" s="299"/>
      <c r="Q68" s="299"/>
      <c r="R68" s="299"/>
      <c r="S68" s="299"/>
      <c r="T68" s="299"/>
      <c r="V68" s="130"/>
      <c r="W68" s="130"/>
      <c r="X68" s="130"/>
      <c r="Y68" s="130"/>
      <c r="Z68" s="130"/>
      <c r="AA68" s="130"/>
      <c r="AB68" s="130"/>
    </row>
    <row r="69" spans="1:28" s="122" customFormat="1" ht="17.100000000000001" customHeight="1">
      <c r="A69" s="472"/>
      <c r="B69" s="452" t="s">
        <v>7</v>
      </c>
      <c r="C69" s="453"/>
      <c r="D69" s="304">
        <v>920.090983626602</v>
      </c>
      <c r="E69" s="131">
        <v>0</v>
      </c>
      <c r="F69" s="304">
        <v>3106.6022658941556</v>
      </c>
      <c r="G69" s="304">
        <v>17.321253497168637</v>
      </c>
      <c r="H69" s="429">
        <v>2.1464573836999996</v>
      </c>
      <c r="I69" s="304">
        <v>1497.4084603394497</v>
      </c>
      <c r="J69" s="429">
        <v>5543.5694207410761</v>
      </c>
      <c r="K69" s="429">
        <v>-320.66497745912608</v>
      </c>
      <c r="L69" s="166"/>
      <c r="M69" s="308"/>
      <c r="N69" s="299"/>
      <c r="O69" s="299"/>
      <c r="P69" s="299"/>
      <c r="Q69" s="299"/>
      <c r="R69" s="299"/>
      <c r="S69" s="299"/>
      <c r="T69" s="299"/>
      <c r="V69" s="130"/>
      <c r="W69" s="130"/>
      <c r="X69" s="130"/>
      <c r="Y69" s="130"/>
      <c r="Z69" s="130"/>
      <c r="AA69" s="130"/>
      <c r="AB69" s="130"/>
    </row>
    <row r="70" spans="1:28" s="122" customFormat="1" ht="17.100000000000001" customHeight="1">
      <c r="A70" s="472"/>
      <c r="B70" s="452" t="s">
        <v>8</v>
      </c>
      <c r="C70" s="453"/>
      <c r="D70" s="304">
        <v>1370.6376666725707</v>
      </c>
      <c r="E70" s="429">
        <v>25.237822437627607</v>
      </c>
      <c r="F70" s="429">
        <v>1379.0670840271928</v>
      </c>
      <c r="G70" s="429">
        <v>1283.6950849530729</v>
      </c>
      <c r="H70" s="429">
        <v>4748.096567369771</v>
      </c>
      <c r="I70" s="429">
        <v>8027.1053011770873</v>
      </c>
      <c r="J70" s="429">
        <v>16833.839526637323</v>
      </c>
      <c r="K70" s="429">
        <v>1422.5072184347582</v>
      </c>
      <c r="L70" s="166"/>
      <c r="M70" s="308"/>
      <c r="N70" s="299"/>
      <c r="O70" s="299"/>
      <c r="P70" s="299"/>
      <c r="Q70" s="299"/>
      <c r="R70" s="299"/>
      <c r="S70" s="299"/>
      <c r="T70" s="299"/>
      <c r="V70" s="130"/>
      <c r="W70" s="130"/>
      <c r="X70" s="130"/>
      <c r="Y70" s="130"/>
      <c r="Z70" s="130"/>
      <c r="AA70" s="130"/>
      <c r="AB70" s="130"/>
    </row>
    <row r="71" spans="1:28" s="122" customFormat="1" ht="17.100000000000001" customHeight="1">
      <c r="A71" s="472"/>
      <c r="B71" s="452" t="s">
        <v>9</v>
      </c>
      <c r="C71" s="453"/>
      <c r="D71" s="304">
        <v>43.074734461748889</v>
      </c>
      <c r="E71" s="429">
        <v>86.83983744615999</v>
      </c>
      <c r="F71" s="429">
        <v>1062.6737773732634</v>
      </c>
      <c r="G71" s="429">
        <v>1198.90881012309</v>
      </c>
      <c r="H71" s="429">
        <v>556.53044868472546</v>
      </c>
      <c r="I71" s="429">
        <v>4168.2810363956842</v>
      </c>
      <c r="J71" s="429">
        <v>7116.3086444846722</v>
      </c>
      <c r="K71" s="429">
        <v>646.11531638541976</v>
      </c>
      <c r="L71" s="166"/>
      <c r="M71" s="308"/>
      <c r="N71" s="299"/>
      <c r="O71" s="299"/>
      <c r="P71" s="299"/>
      <c r="Q71" s="299"/>
      <c r="R71" s="299"/>
      <c r="S71" s="299"/>
      <c r="T71" s="299"/>
      <c r="V71" s="130"/>
      <c r="W71" s="130"/>
      <c r="X71" s="130"/>
      <c r="Y71" s="130"/>
      <c r="Z71" s="130"/>
      <c r="AA71" s="130"/>
      <c r="AB71" s="130"/>
    </row>
    <row r="72" spans="1:28" s="122" customFormat="1" ht="17.100000000000001" customHeight="1">
      <c r="A72" s="472"/>
      <c r="B72" s="452" t="s">
        <v>10</v>
      </c>
      <c r="C72" s="453"/>
      <c r="D72" s="158">
        <v>145.40164145815547</v>
      </c>
      <c r="E72" s="429">
        <v>3.8853504270300001</v>
      </c>
      <c r="F72" s="429">
        <v>6622.9821705631775</v>
      </c>
      <c r="G72" s="429">
        <v>2507.9266996233878</v>
      </c>
      <c r="H72" s="429">
        <v>61.559597000000004</v>
      </c>
      <c r="I72" s="429">
        <v>179.03214850000001</v>
      </c>
      <c r="J72" s="429">
        <v>9520.7876075717504</v>
      </c>
      <c r="K72" s="429">
        <v>6667.4364219674135</v>
      </c>
      <c r="L72" s="166"/>
      <c r="M72" s="308"/>
      <c r="N72" s="299"/>
      <c r="O72" s="299"/>
      <c r="P72" s="299"/>
      <c r="Q72" s="299"/>
      <c r="R72" s="299"/>
      <c r="S72" s="299"/>
      <c r="T72" s="299"/>
      <c r="V72" s="130"/>
      <c r="W72" s="130"/>
      <c r="X72" s="130"/>
      <c r="Y72" s="130"/>
      <c r="Z72" s="130"/>
      <c r="AA72" s="130"/>
      <c r="AB72" s="130"/>
    </row>
    <row r="73" spans="1:28" s="122" customFormat="1" ht="17.100000000000001" customHeight="1">
      <c r="A73" s="472"/>
      <c r="B73" s="452" t="s">
        <v>11</v>
      </c>
      <c r="C73" s="453"/>
      <c r="D73" s="304">
        <v>553.8571777886043</v>
      </c>
      <c r="E73" s="429">
        <v>0.11247277612000001</v>
      </c>
      <c r="F73" s="429">
        <v>3364.3168983807236</v>
      </c>
      <c r="G73" s="429">
        <v>1122.1459356988332</v>
      </c>
      <c r="H73" s="429">
        <v>0</v>
      </c>
      <c r="I73" s="429">
        <v>0</v>
      </c>
      <c r="J73" s="429">
        <v>5040.4324846442814</v>
      </c>
      <c r="K73" s="429">
        <v>0</v>
      </c>
      <c r="L73" s="166"/>
      <c r="M73" s="308"/>
      <c r="N73" s="299"/>
      <c r="O73" s="299"/>
      <c r="P73" s="299"/>
      <c r="Q73" s="299"/>
      <c r="R73" s="299"/>
      <c r="S73" s="299"/>
      <c r="T73" s="299"/>
      <c r="V73" s="130"/>
      <c r="W73" s="130"/>
      <c r="X73" s="130"/>
      <c r="Y73" s="130"/>
      <c r="Z73" s="130"/>
      <c r="AA73" s="130"/>
      <c r="AB73" s="130"/>
    </row>
    <row r="74" spans="1:28" s="122" customFormat="1" ht="17.100000000000001" customHeight="1">
      <c r="A74" s="472"/>
      <c r="B74" s="452" t="s">
        <v>13</v>
      </c>
      <c r="C74" s="453"/>
      <c r="D74" s="304">
        <v>35.276172663563891</v>
      </c>
      <c r="E74" s="429">
        <v>4706.2800459854898</v>
      </c>
      <c r="F74" s="429">
        <v>1690.7148810867393</v>
      </c>
      <c r="G74" s="429">
        <v>231.51838143348982</v>
      </c>
      <c r="H74" s="429">
        <v>3626.2098953326486</v>
      </c>
      <c r="I74" s="429">
        <v>0</v>
      </c>
      <c r="J74" s="429">
        <v>10289.999376501932</v>
      </c>
      <c r="K74" s="131">
        <v>0</v>
      </c>
      <c r="L74" s="166"/>
      <c r="M74" s="308"/>
      <c r="N74" s="299"/>
      <c r="O74" s="299"/>
      <c r="P74" s="299"/>
      <c r="Q74" s="299"/>
      <c r="R74" s="299"/>
      <c r="S74" s="299"/>
      <c r="T74" s="299"/>
      <c r="V74" s="130"/>
      <c r="W74" s="130"/>
      <c r="X74" s="130"/>
      <c r="Y74" s="130"/>
      <c r="Z74" s="130"/>
      <c r="AA74" s="130"/>
      <c r="AB74" s="130"/>
    </row>
    <row r="75" spans="1:28" s="122" customFormat="1" ht="17.100000000000001" customHeight="1">
      <c r="A75" s="133"/>
      <c r="B75" s="452" t="s">
        <v>16</v>
      </c>
      <c r="C75" s="453"/>
      <c r="D75" s="305">
        <v>4775.9003354979595</v>
      </c>
      <c r="E75" s="305">
        <v>6225.3643318306767</v>
      </c>
      <c r="F75" s="305">
        <v>20032.411117692634</v>
      </c>
      <c r="G75" s="305">
        <v>8013.5944352208408</v>
      </c>
      <c r="H75" s="305">
        <v>8994.5429657708446</v>
      </c>
      <c r="I75" s="305">
        <v>13871.826946412222</v>
      </c>
      <c r="J75" s="134">
        <v>61913.640132425178</v>
      </c>
      <c r="K75" s="134">
        <v>10762.502068744674</v>
      </c>
      <c r="L75" s="166"/>
      <c r="M75" s="308"/>
      <c r="N75" s="299"/>
      <c r="O75" s="299"/>
      <c r="P75" s="299"/>
      <c r="Q75" s="299"/>
      <c r="R75" s="299"/>
      <c r="S75" s="299"/>
      <c r="T75" s="299"/>
      <c r="U75" s="299"/>
      <c r="V75" s="299"/>
      <c r="W75" s="299"/>
      <c r="X75" s="130"/>
      <c r="Y75" s="130"/>
      <c r="Z75" s="130"/>
      <c r="AA75" s="130"/>
      <c r="AB75" s="130"/>
    </row>
    <row r="76" spans="1:28" s="157" customFormat="1">
      <c r="A76" s="431"/>
      <c r="B76" s="310"/>
      <c r="C76" s="152"/>
      <c r="D76" s="153"/>
      <c r="E76" s="153"/>
      <c r="F76" s="153"/>
      <c r="G76" s="153"/>
      <c r="H76" s="153"/>
      <c r="I76" s="153"/>
      <c r="J76" s="153"/>
      <c r="K76" s="153"/>
      <c r="L76" s="153"/>
      <c r="M76" s="306"/>
      <c r="N76" s="306"/>
      <c r="O76" s="306"/>
      <c r="P76" s="155"/>
      <c r="Q76" s="155"/>
      <c r="R76" s="155"/>
      <c r="S76" s="155"/>
      <c r="T76" s="155"/>
      <c r="U76" s="155"/>
      <c r="V76" s="155"/>
      <c r="W76" s="155"/>
      <c r="X76" s="156"/>
      <c r="Y76" s="156"/>
      <c r="Z76" s="156"/>
      <c r="AA76" s="156"/>
    </row>
    <row r="77" spans="1:28" ht="18" customHeight="1">
      <c r="A77" s="123"/>
      <c r="B77" s="191"/>
      <c r="C77" s="162"/>
      <c r="D77" s="464" t="s">
        <v>100</v>
      </c>
      <c r="E77" s="464"/>
      <c r="F77" s="464"/>
      <c r="G77" s="464"/>
      <c r="H77" s="464"/>
      <c r="I77" s="464"/>
      <c r="J77" s="464"/>
      <c r="K77" s="464"/>
      <c r="L77" s="193"/>
      <c r="N77" s="122"/>
      <c r="O77" s="412"/>
    </row>
    <row r="78" spans="1:28" ht="18" customHeight="1">
      <c r="A78" s="123"/>
      <c r="B78" s="191"/>
      <c r="C78" s="193"/>
      <c r="D78" s="464" t="s">
        <v>4</v>
      </c>
      <c r="E78" s="464"/>
      <c r="F78" s="464"/>
      <c r="G78" s="464"/>
      <c r="H78" s="464"/>
      <c r="I78" s="464"/>
      <c r="J78" s="464"/>
      <c r="K78" s="464"/>
      <c r="L78" s="193"/>
      <c r="N78" s="122"/>
      <c r="O78" s="122"/>
    </row>
    <row r="79" spans="1:28" ht="20.100000000000001" customHeight="1">
      <c r="A79" s="123"/>
      <c r="B79" s="538" t="s">
        <v>94</v>
      </c>
      <c r="C79" s="538"/>
      <c r="D79" s="194" t="s">
        <v>6</v>
      </c>
      <c r="E79" s="194" t="s">
        <v>7</v>
      </c>
      <c r="F79" s="194" t="s">
        <v>8</v>
      </c>
      <c r="G79" s="194" t="s">
        <v>9</v>
      </c>
      <c r="H79" s="194" t="s">
        <v>10</v>
      </c>
      <c r="I79" s="194" t="s">
        <v>11</v>
      </c>
      <c r="J79" s="163" t="s">
        <v>12</v>
      </c>
      <c r="K79" s="195" t="s">
        <v>13</v>
      </c>
      <c r="L79" s="311"/>
      <c r="M79" s="307"/>
      <c r="N79" s="307"/>
      <c r="O79" s="307"/>
      <c r="P79" s="307"/>
      <c r="Q79" s="307"/>
      <c r="R79" s="307"/>
      <c r="S79" s="307"/>
      <c r="T79" s="307"/>
    </row>
    <row r="80" spans="1:28" s="122" customFormat="1" ht="17.100000000000001" customHeight="1">
      <c r="A80" s="472"/>
      <c r="B80" s="452" t="s">
        <v>6</v>
      </c>
      <c r="C80" s="453"/>
      <c r="D80" s="429">
        <v>1757.9734464035714</v>
      </c>
      <c r="E80" s="429">
        <v>1508.6849731550799</v>
      </c>
      <c r="F80" s="429">
        <v>2932.0823112986368</v>
      </c>
      <c r="G80" s="429">
        <v>1651.7425210877896</v>
      </c>
      <c r="H80" s="429">
        <v>0</v>
      </c>
      <c r="I80" s="429">
        <v>0</v>
      </c>
      <c r="J80" s="429">
        <v>7850.4832519450774</v>
      </c>
      <c r="K80" s="429">
        <v>2443.4027771593669</v>
      </c>
      <c r="L80" s="166"/>
      <c r="M80" s="308"/>
      <c r="N80" s="299"/>
      <c r="O80" s="299"/>
      <c r="P80" s="299"/>
      <c r="Q80" s="299"/>
      <c r="R80" s="299"/>
      <c r="S80" s="299"/>
      <c r="T80" s="299"/>
      <c r="V80" s="130"/>
      <c r="W80" s="130"/>
      <c r="X80" s="130"/>
      <c r="Y80" s="130"/>
      <c r="Z80" s="130"/>
      <c r="AA80" s="130"/>
      <c r="AB80" s="130"/>
    </row>
    <row r="81" spans="1:28" s="122" customFormat="1" ht="17.100000000000001" customHeight="1">
      <c r="A81" s="472"/>
      <c r="B81" s="452" t="s">
        <v>7</v>
      </c>
      <c r="C81" s="453"/>
      <c r="D81" s="304">
        <v>983.47762237458983</v>
      </c>
      <c r="E81" s="131">
        <v>0</v>
      </c>
      <c r="F81" s="304">
        <v>3293.1993929775213</v>
      </c>
      <c r="G81" s="304">
        <v>15.26187845481377</v>
      </c>
      <c r="H81" s="429">
        <v>2.1701380230800003</v>
      </c>
      <c r="I81" s="304">
        <v>1487.1531831901164</v>
      </c>
      <c r="J81" s="429">
        <v>5781.2622150201214</v>
      </c>
      <c r="K81" s="429">
        <v>-485.31773653643097</v>
      </c>
      <c r="L81" s="166"/>
      <c r="M81" s="308"/>
      <c r="N81" s="299"/>
      <c r="O81" s="299"/>
      <c r="P81" s="299"/>
      <c r="Q81" s="299"/>
      <c r="R81" s="299"/>
      <c r="S81" s="299"/>
      <c r="T81" s="299"/>
      <c r="V81" s="130"/>
      <c r="W81" s="130"/>
      <c r="X81" s="130"/>
      <c r="Y81" s="130"/>
      <c r="Z81" s="130"/>
      <c r="AA81" s="130"/>
      <c r="AB81" s="130"/>
    </row>
    <row r="82" spans="1:28" s="122" customFormat="1" ht="17.100000000000001" customHeight="1">
      <c r="A82" s="472"/>
      <c r="B82" s="452" t="s">
        <v>8</v>
      </c>
      <c r="C82" s="453"/>
      <c r="D82" s="304">
        <v>1394.1722973826606</v>
      </c>
      <c r="E82" s="429">
        <v>17.572307246409519</v>
      </c>
      <c r="F82" s="429">
        <v>1528.3860600164367</v>
      </c>
      <c r="G82" s="429">
        <v>1210.4232128483613</v>
      </c>
      <c r="H82" s="429">
        <v>4864.1066021092147</v>
      </c>
      <c r="I82" s="429">
        <v>8016.6199529595051</v>
      </c>
      <c r="J82" s="429">
        <v>17031.280432562591</v>
      </c>
      <c r="K82" s="429">
        <v>1364.3761005129647</v>
      </c>
      <c r="L82" s="166"/>
      <c r="M82" s="308"/>
      <c r="N82" s="299"/>
      <c r="O82" s="299"/>
      <c r="P82" s="299"/>
      <c r="Q82" s="299"/>
      <c r="R82" s="299"/>
      <c r="S82" s="299"/>
      <c r="T82" s="299"/>
      <c r="V82" s="130"/>
      <c r="W82" s="130"/>
      <c r="X82" s="130"/>
      <c r="Y82" s="130"/>
      <c r="Z82" s="130"/>
      <c r="AA82" s="130"/>
      <c r="AB82" s="130"/>
    </row>
    <row r="83" spans="1:28" s="122" customFormat="1" ht="17.100000000000001" customHeight="1">
      <c r="A83" s="472"/>
      <c r="B83" s="452" t="s">
        <v>9</v>
      </c>
      <c r="C83" s="453"/>
      <c r="D83" s="304">
        <v>43.084434477076329</v>
      </c>
      <c r="E83" s="429">
        <v>86.294948964180008</v>
      </c>
      <c r="F83" s="429">
        <v>1080.2606763508547</v>
      </c>
      <c r="G83" s="429">
        <v>1193.1879248135449</v>
      </c>
      <c r="H83" s="429">
        <v>555.44689663454608</v>
      </c>
      <c r="I83" s="429">
        <v>4216.4563702590667</v>
      </c>
      <c r="J83" s="429">
        <v>7174.7312514992682</v>
      </c>
      <c r="K83" s="429">
        <v>628.73544548162261</v>
      </c>
      <c r="L83" s="166"/>
      <c r="M83" s="308"/>
      <c r="N83" s="299"/>
      <c r="O83" s="299"/>
      <c r="P83" s="299"/>
      <c r="Q83" s="299"/>
      <c r="R83" s="299"/>
      <c r="S83" s="299"/>
      <c r="T83" s="299"/>
      <c r="V83" s="130"/>
      <c r="W83" s="130"/>
      <c r="X83" s="130"/>
      <c r="Y83" s="130"/>
      <c r="Z83" s="130"/>
      <c r="AA83" s="130"/>
      <c r="AB83" s="130"/>
    </row>
    <row r="84" spans="1:28" s="122" customFormat="1" ht="17.100000000000001" customHeight="1">
      <c r="A84" s="472"/>
      <c r="B84" s="452" t="s">
        <v>10</v>
      </c>
      <c r="C84" s="453"/>
      <c r="D84" s="158">
        <v>147.82163849080993</v>
      </c>
      <c r="E84" s="429">
        <v>4.3496183829700001</v>
      </c>
      <c r="F84" s="429">
        <v>6462.7481323751845</v>
      </c>
      <c r="G84" s="429">
        <v>2455.3130132721117</v>
      </c>
      <c r="H84" s="429">
        <v>68.096347000000009</v>
      </c>
      <c r="I84" s="429">
        <v>183.67550700000001</v>
      </c>
      <c r="J84" s="429">
        <v>9322.004256521077</v>
      </c>
      <c r="K84" s="429">
        <v>6565.0285620850764</v>
      </c>
      <c r="L84" s="166"/>
      <c r="M84" s="308"/>
      <c r="N84" s="299"/>
      <c r="O84" s="299"/>
      <c r="P84" s="299"/>
      <c r="Q84" s="299"/>
      <c r="R84" s="299"/>
      <c r="S84" s="299"/>
      <c r="T84" s="299"/>
      <c r="V84" s="130"/>
      <c r="W84" s="130"/>
      <c r="X84" s="130"/>
      <c r="Y84" s="130"/>
      <c r="Z84" s="130"/>
      <c r="AA84" s="130"/>
      <c r="AB84" s="130"/>
    </row>
    <row r="85" spans="1:28" s="122" customFormat="1" ht="17.100000000000001" customHeight="1">
      <c r="A85" s="472"/>
      <c r="B85" s="452" t="s">
        <v>11</v>
      </c>
      <c r="C85" s="453"/>
      <c r="D85" s="304">
        <v>597.6994599509643</v>
      </c>
      <c r="E85" s="429">
        <v>0.10947400904999999</v>
      </c>
      <c r="F85" s="429">
        <v>3280.3844939852593</v>
      </c>
      <c r="G85" s="429">
        <v>1128.5289314323588</v>
      </c>
      <c r="H85" s="429">
        <v>0</v>
      </c>
      <c r="I85" s="429">
        <v>0</v>
      </c>
      <c r="J85" s="429">
        <v>5006.7223593776325</v>
      </c>
      <c r="K85" s="429">
        <v>0</v>
      </c>
      <c r="L85" s="166"/>
      <c r="M85" s="308"/>
      <c r="N85" s="299"/>
      <c r="O85" s="299"/>
      <c r="P85" s="299"/>
      <c r="Q85" s="299"/>
      <c r="R85" s="299"/>
      <c r="S85" s="299"/>
      <c r="T85" s="299"/>
      <c r="V85" s="130"/>
      <c r="W85" s="130"/>
      <c r="X85" s="130"/>
      <c r="Y85" s="130"/>
      <c r="Z85" s="130"/>
      <c r="AA85" s="130"/>
      <c r="AB85" s="130"/>
    </row>
    <row r="86" spans="1:28" s="122" customFormat="1" ht="17.100000000000001" customHeight="1">
      <c r="A86" s="472"/>
      <c r="B86" s="452" t="s">
        <v>13</v>
      </c>
      <c r="C86" s="453"/>
      <c r="D86" s="304">
        <v>35.101713845392339</v>
      </c>
      <c r="E86" s="429">
        <v>4917.0586497418799</v>
      </c>
      <c r="F86" s="429">
        <v>1804.5102238995582</v>
      </c>
      <c r="G86" s="429">
        <v>263.60098523709257</v>
      </c>
      <c r="H86" s="429">
        <v>3622.5900163372994</v>
      </c>
      <c r="I86" s="429">
        <v>0</v>
      </c>
      <c r="J86" s="429">
        <v>10642.861589061224</v>
      </c>
      <c r="K86" s="131">
        <v>0</v>
      </c>
      <c r="L86" s="166"/>
      <c r="M86" s="308"/>
      <c r="N86" s="299"/>
      <c r="O86" s="299"/>
      <c r="P86" s="299"/>
      <c r="Q86" s="299"/>
      <c r="R86" s="299"/>
      <c r="S86" s="299"/>
      <c r="T86" s="299"/>
      <c r="V86" s="130"/>
      <c r="W86" s="130"/>
      <c r="X86" s="130"/>
      <c r="Y86" s="130"/>
      <c r="Z86" s="130"/>
      <c r="AA86" s="130"/>
      <c r="AB86" s="130"/>
    </row>
    <row r="87" spans="1:28" s="122" customFormat="1" ht="17.100000000000001" customHeight="1">
      <c r="A87" s="133"/>
      <c r="B87" s="452" t="s">
        <v>16</v>
      </c>
      <c r="C87" s="453"/>
      <c r="D87" s="305">
        <v>4959.3306129250659</v>
      </c>
      <c r="E87" s="305">
        <v>6534.0699714995699</v>
      </c>
      <c r="F87" s="305">
        <v>20381.571290903452</v>
      </c>
      <c r="G87" s="305">
        <v>7918.0584671460729</v>
      </c>
      <c r="H87" s="305">
        <v>9112.4100001041388</v>
      </c>
      <c r="I87" s="305">
        <v>13903.905013408687</v>
      </c>
      <c r="J87" s="134">
        <v>62809.345355986981</v>
      </c>
      <c r="K87" s="134">
        <v>10516.225148702601</v>
      </c>
      <c r="L87" s="166"/>
      <c r="M87" s="308"/>
      <c r="N87" s="299"/>
      <c r="O87" s="299"/>
      <c r="P87" s="299"/>
      <c r="Q87" s="299"/>
      <c r="R87" s="299"/>
      <c r="S87" s="299"/>
      <c r="T87" s="299"/>
      <c r="U87" s="299"/>
      <c r="V87" s="299"/>
      <c r="W87" s="299"/>
      <c r="X87" s="130"/>
      <c r="Y87" s="130"/>
      <c r="Z87" s="130"/>
      <c r="AA87" s="130"/>
      <c r="AB87" s="130"/>
    </row>
    <row r="88" spans="1:28" s="157" customFormat="1">
      <c r="A88" s="431"/>
      <c r="B88" s="310"/>
      <c r="C88" s="152"/>
      <c r="D88" s="153"/>
      <c r="E88" s="153"/>
      <c r="F88" s="153"/>
      <c r="G88" s="153"/>
      <c r="H88" s="153"/>
      <c r="I88" s="153"/>
      <c r="J88" s="153"/>
      <c r="K88" s="153"/>
      <c r="L88" s="153"/>
      <c r="M88" s="306"/>
      <c r="N88" s="306"/>
      <c r="O88" s="306"/>
      <c r="P88" s="155"/>
      <c r="Q88" s="155"/>
      <c r="R88" s="155"/>
      <c r="S88" s="155"/>
      <c r="T88" s="155"/>
      <c r="U88" s="155"/>
      <c r="V88" s="155"/>
      <c r="W88" s="155"/>
      <c r="X88" s="156"/>
      <c r="Y88" s="156"/>
      <c r="Z88" s="156"/>
      <c r="AA88" s="156"/>
    </row>
    <row r="89" spans="1:28" ht="18" customHeight="1">
      <c r="A89" s="123"/>
      <c r="B89" s="191"/>
      <c r="C89" s="162"/>
      <c r="D89" s="464" t="s">
        <v>15</v>
      </c>
      <c r="E89" s="464"/>
      <c r="F89" s="464"/>
      <c r="G89" s="464"/>
      <c r="H89" s="464"/>
      <c r="I89" s="464"/>
      <c r="J89" s="464"/>
      <c r="K89" s="464"/>
      <c r="L89" s="193"/>
      <c r="N89" s="122"/>
      <c r="O89" s="412"/>
    </row>
    <row r="90" spans="1:28" ht="18" customHeight="1">
      <c r="A90" s="123"/>
      <c r="B90" s="191"/>
      <c r="C90" s="193"/>
      <c r="D90" s="464" t="s">
        <v>4</v>
      </c>
      <c r="E90" s="464"/>
      <c r="F90" s="464"/>
      <c r="G90" s="464"/>
      <c r="H90" s="464"/>
      <c r="I90" s="464"/>
      <c r="J90" s="464"/>
      <c r="K90" s="464"/>
      <c r="L90" s="193"/>
      <c r="N90" s="122"/>
      <c r="O90" s="122"/>
    </row>
    <row r="91" spans="1:28" ht="20.100000000000001" customHeight="1">
      <c r="A91" s="123"/>
      <c r="B91" s="538" t="s">
        <v>94</v>
      </c>
      <c r="C91" s="538"/>
      <c r="D91" s="194" t="s">
        <v>6</v>
      </c>
      <c r="E91" s="194" t="s">
        <v>7</v>
      </c>
      <c r="F91" s="194" t="s">
        <v>8</v>
      </c>
      <c r="G91" s="194" t="s">
        <v>9</v>
      </c>
      <c r="H91" s="194" t="s">
        <v>10</v>
      </c>
      <c r="I91" s="194" t="s">
        <v>11</v>
      </c>
      <c r="J91" s="163" t="s">
        <v>12</v>
      </c>
      <c r="K91" s="195" t="s">
        <v>13</v>
      </c>
      <c r="L91" s="311"/>
      <c r="M91" s="307"/>
      <c r="N91" s="307"/>
      <c r="O91" s="307"/>
      <c r="P91" s="307"/>
      <c r="Q91" s="307"/>
      <c r="R91" s="307"/>
      <c r="S91" s="307"/>
      <c r="T91" s="307"/>
    </row>
    <row r="92" spans="1:28" s="122" customFormat="1" ht="17.100000000000001" customHeight="1">
      <c r="A92" s="472"/>
      <c r="B92" s="452" t="s">
        <v>6</v>
      </c>
      <c r="C92" s="453"/>
      <c r="D92" s="429">
        <v>1821.0012907295065</v>
      </c>
      <c r="E92" s="429">
        <v>1575.2501247729301</v>
      </c>
      <c r="F92" s="429">
        <v>3108.2992076674318</v>
      </c>
      <c r="G92" s="429">
        <v>1661.3660113748601</v>
      </c>
      <c r="H92" s="429">
        <v>0</v>
      </c>
      <c r="I92" s="429">
        <v>0</v>
      </c>
      <c r="J92" s="429">
        <v>8165.9166345447284</v>
      </c>
      <c r="K92" s="429">
        <v>2704.3577592007973</v>
      </c>
      <c r="L92" s="166"/>
      <c r="M92" s="308"/>
      <c r="N92" s="299"/>
      <c r="O92" s="299"/>
      <c r="P92" s="299"/>
      <c r="Q92" s="299"/>
      <c r="R92" s="299"/>
      <c r="S92" s="299"/>
      <c r="T92" s="299"/>
      <c r="V92" s="130"/>
      <c r="W92" s="130"/>
      <c r="X92" s="130"/>
      <c r="Y92" s="130"/>
      <c r="Z92" s="130"/>
      <c r="AA92" s="130"/>
      <c r="AB92" s="130"/>
    </row>
    <row r="93" spans="1:28" s="122" customFormat="1" ht="17.100000000000001" customHeight="1">
      <c r="A93" s="472"/>
      <c r="B93" s="452" t="s">
        <v>7</v>
      </c>
      <c r="C93" s="453"/>
      <c r="D93" s="304">
        <v>892.19996631079005</v>
      </c>
      <c r="E93" s="131">
        <v>0</v>
      </c>
      <c r="F93" s="304">
        <v>3646.7715265794041</v>
      </c>
      <c r="G93" s="304">
        <v>14.35909878177651</v>
      </c>
      <c r="H93" s="429">
        <v>2.0461207287200001</v>
      </c>
      <c r="I93" s="304">
        <v>1686.4032050199135</v>
      </c>
      <c r="J93" s="429">
        <v>6241.7799174206029</v>
      </c>
      <c r="K93" s="429">
        <v>-481.05032023797423</v>
      </c>
      <c r="L93" s="166"/>
      <c r="M93" s="308"/>
      <c r="N93" s="299"/>
      <c r="O93" s="299"/>
      <c r="P93" s="299"/>
      <c r="Q93" s="299"/>
      <c r="R93" s="299"/>
      <c r="S93" s="299"/>
      <c r="T93" s="299"/>
      <c r="V93" s="130"/>
      <c r="W93" s="130"/>
      <c r="X93" s="130"/>
      <c r="Y93" s="130"/>
      <c r="Z93" s="130"/>
      <c r="AA93" s="130"/>
      <c r="AB93" s="130"/>
    </row>
    <row r="94" spans="1:28" s="122" customFormat="1" ht="17.100000000000001" customHeight="1">
      <c r="A94" s="472"/>
      <c r="B94" s="452" t="s">
        <v>8</v>
      </c>
      <c r="C94" s="453"/>
      <c r="D94" s="304">
        <v>1379.6243020590205</v>
      </c>
      <c r="E94" s="429">
        <v>11.767153566230002</v>
      </c>
      <c r="F94" s="429">
        <v>1674.2221954245349</v>
      </c>
      <c r="G94" s="429">
        <v>1320.0765930397665</v>
      </c>
      <c r="H94" s="429">
        <v>5031.5502231239825</v>
      </c>
      <c r="I94" s="429">
        <v>8324.8868529985957</v>
      </c>
      <c r="J94" s="429">
        <v>17742.12732021213</v>
      </c>
      <c r="K94" s="429">
        <v>1590.5928809144259</v>
      </c>
      <c r="L94" s="166"/>
      <c r="M94" s="308"/>
      <c r="N94" s="299"/>
      <c r="O94" s="299"/>
      <c r="P94" s="299"/>
      <c r="Q94" s="299"/>
      <c r="R94" s="299"/>
      <c r="S94" s="299"/>
      <c r="T94" s="299"/>
      <c r="V94" s="130"/>
      <c r="W94" s="130"/>
      <c r="X94" s="130"/>
      <c r="Y94" s="130"/>
      <c r="Z94" s="130"/>
      <c r="AA94" s="130"/>
      <c r="AB94" s="130"/>
    </row>
    <row r="95" spans="1:28" s="122" customFormat="1" ht="17.100000000000001" customHeight="1">
      <c r="A95" s="472"/>
      <c r="B95" s="452" t="s">
        <v>9</v>
      </c>
      <c r="C95" s="453"/>
      <c r="D95" s="304">
        <v>44.990800550550013</v>
      </c>
      <c r="E95" s="429">
        <v>63.640494689379999</v>
      </c>
      <c r="F95" s="429">
        <v>1072.0032935504835</v>
      </c>
      <c r="G95" s="429">
        <v>1305.3070782558041</v>
      </c>
      <c r="H95" s="429">
        <v>567.99654077436401</v>
      </c>
      <c r="I95" s="429">
        <v>4417.2142263884498</v>
      </c>
      <c r="J95" s="429">
        <v>7471.1524342090315</v>
      </c>
      <c r="K95" s="429">
        <v>691.97803440019504</v>
      </c>
      <c r="L95" s="166"/>
      <c r="M95" s="308"/>
      <c r="N95" s="299"/>
      <c r="O95" s="299"/>
      <c r="P95" s="299"/>
      <c r="Q95" s="299"/>
      <c r="R95" s="299"/>
      <c r="S95" s="299"/>
      <c r="T95" s="299"/>
      <c r="V95" s="130"/>
      <c r="W95" s="130"/>
      <c r="X95" s="130"/>
      <c r="Y95" s="130"/>
      <c r="Z95" s="130"/>
      <c r="AA95" s="130"/>
      <c r="AB95" s="130"/>
    </row>
    <row r="96" spans="1:28" s="122" customFormat="1" ht="17.100000000000001" customHeight="1">
      <c r="A96" s="472"/>
      <c r="B96" s="452" t="s">
        <v>10</v>
      </c>
      <c r="C96" s="453"/>
      <c r="D96" s="158">
        <v>146.78589470375613</v>
      </c>
      <c r="E96" s="429">
        <v>4.3937405105099989</v>
      </c>
      <c r="F96" s="429">
        <v>6673.7187581663493</v>
      </c>
      <c r="G96" s="429">
        <v>2789.0140375848619</v>
      </c>
      <c r="H96" s="429">
        <v>72.048287000000002</v>
      </c>
      <c r="I96" s="429">
        <v>185.04916</v>
      </c>
      <c r="J96" s="429">
        <v>9871.0098779654782</v>
      </c>
      <c r="K96" s="429">
        <v>7115.1728898700048</v>
      </c>
      <c r="L96" s="166"/>
      <c r="M96" s="308"/>
      <c r="N96" s="299"/>
      <c r="O96" s="299"/>
      <c r="P96" s="299"/>
      <c r="Q96" s="299"/>
      <c r="R96" s="299"/>
      <c r="S96" s="299"/>
      <c r="T96" s="299"/>
      <c r="V96" s="130"/>
      <c r="W96" s="130"/>
      <c r="X96" s="130"/>
      <c r="Y96" s="130"/>
      <c r="Z96" s="130"/>
      <c r="AA96" s="130"/>
      <c r="AB96" s="130"/>
    </row>
    <row r="97" spans="1:28" s="122" customFormat="1" ht="17.100000000000001" customHeight="1">
      <c r="A97" s="472"/>
      <c r="B97" s="452" t="s">
        <v>11</v>
      </c>
      <c r="C97" s="453"/>
      <c r="D97" s="304">
        <v>608.07558948884389</v>
      </c>
      <c r="E97" s="429">
        <v>9.1730313620000004E-2</v>
      </c>
      <c r="F97" s="429">
        <v>3354.5960326186459</v>
      </c>
      <c r="G97" s="429">
        <v>1173.7814484343346</v>
      </c>
      <c r="H97" s="429">
        <v>0</v>
      </c>
      <c r="I97" s="429">
        <v>0</v>
      </c>
      <c r="J97" s="429">
        <v>5136.544800855444</v>
      </c>
      <c r="K97" s="429">
        <v>0</v>
      </c>
      <c r="L97" s="166"/>
      <c r="M97" s="308"/>
      <c r="N97" s="299"/>
      <c r="O97" s="299"/>
      <c r="P97" s="299"/>
      <c r="Q97" s="299"/>
      <c r="R97" s="299"/>
      <c r="S97" s="299"/>
      <c r="T97" s="299"/>
      <c r="V97" s="130"/>
      <c r="W97" s="130"/>
      <c r="X97" s="130"/>
      <c r="Y97" s="130"/>
      <c r="Z97" s="130"/>
      <c r="AA97" s="130"/>
      <c r="AB97" s="130"/>
    </row>
    <row r="98" spans="1:28" s="122" customFormat="1" ht="17.100000000000001" customHeight="1">
      <c r="A98" s="472"/>
      <c r="B98" s="452" t="s">
        <v>13</v>
      </c>
      <c r="C98" s="453"/>
      <c r="D98" s="304">
        <v>38.040449355879112</v>
      </c>
      <c r="E98" s="429">
        <v>5341.2444516510295</v>
      </c>
      <c r="F98" s="429">
        <v>1795.3732743719038</v>
      </c>
      <c r="G98" s="429">
        <v>272.57437950999599</v>
      </c>
      <c r="H98" s="429">
        <v>3816.1089610303256</v>
      </c>
      <c r="I98" s="429">
        <v>0</v>
      </c>
      <c r="J98" s="429">
        <v>11263.341515919134</v>
      </c>
      <c r="K98" s="131">
        <v>0</v>
      </c>
      <c r="L98" s="166"/>
      <c r="M98" s="308"/>
      <c r="N98" s="299"/>
      <c r="O98" s="299"/>
      <c r="P98" s="299"/>
      <c r="Q98" s="299"/>
      <c r="R98" s="299"/>
      <c r="S98" s="299"/>
      <c r="T98" s="299"/>
      <c r="V98" s="130"/>
      <c r="W98" s="130"/>
      <c r="X98" s="130"/>
      <c r="Y98" s="130"/>
      <c r="Z98" s="130"/>
      <c r="AA98" s="130"/>
      <c r="AB98" s="130"/>
    </row>
    <row r="99" spans="1:28" s="122" customFormat="1" ht="17.100000000000001" customHeight="1">
      <c r="A99" s="133"/>
      <c r="B99" s="452" t="s">
        <v>16</v>
      </c>
      <c r="C99" s="453"/>
      <c r="D99" s="305">
        <v>4930.7182931983452</v>
      </c>
      <c r="E99" s="305">
        <v>6996.3876955036994</v>
      </c>
      <c r="F99" s="305">
        <v>21324.984288378753</v>
      </c>
      <c r="G99" s="305">
        <v>8536.4786469813989</v>
      </c>
      <c r="H99" s="305">
        <v>9489.7501326573911</v>
      </c>
      <c r="I99" s="305">
        <v>14613.553444406958</v>
      </c>
      <c r="J99" s="134">
        <v>65891.872501126549</v>
      </c>
      <c r="K99" s="134">
        <v>11621.051244147449</v>
      </c>
      <c r="L99" s="166"/>
      <c r="M99" s="308"/>
      <c r="N99" s="299"/>
      <c r="O99" s="299"/>
      <c r="P99" s="299"/>
      <c r="Q99" s="299"/>
      <c r="R99" s="299"/>
      <c r="S99" s="299"/>
      <c r="T99" s="299"/>
      <c r="V99" s="130"/>
      <c r="W99" s="130"/>
      <c r="X99" s="130"/>
      <c r="Y99" s="130"/>
      <c r="Z99" s="130"/>
      <c r="AA99" s="130"/>
      <c r="AB99" s="130"/>
    </row>
    <row r="100" spans="1:28" s="123" customFormat="1"/>
    <row r="101" spans="1:28" s="123" customFormat="1"/>
  </sheetData>
  <sheetProtection sheet="1" objects="1" scenarios="1"/>
  <mergeCells count="96">
    <mergeCell ref="B85:C85"/>
    <mergeCell ref="B86:C86"/>
    <mergeCell ref="B87:C87"/>
    <mergeCell ref="B79:C79"/>
    <mergeCell ref="B80:C80"/>
    <mergeCell ref="B81:C81"/>
    <mergeCell ref="B82:C82"/>
    <mergeCell ref="B83:C83"/>
    <mergeCell ref="B74:C74"/>
    <mergeCell ref="B75:C75"/>
    <mergeCell ref="D77:K77"/>
    <mergeCell ref="D78:K78"/>
    <mergeCell ref="B84:C84"/>
    <mergeCell ref="B69:C69"/>
    <mergeCell ref="B70:C70"/>
    <mergeCell ref="B71:C71"/>
    <mergeCell ref="B72:C72"/>
    <mergeCell ref="B73:C73"/>
    <mergeCell ref="B63:C63"/>
    <mergeCell ref="D65:K65"/>
    <mergeCell ref="D66:K66"/>
    <mergeCell ref="B67:C67"/>
    <mergeCell ref="B68:C68"/>
    <mergeCell ref="B58:C58"/>
    <mergeCell ref="B59:C59"/>
    <mergeCell ref="B60:C60"/>
    <mergeCell ref="B61:C61"/>
    <mergeCell ref="B62:C62"/>
    <mergeCell ref="D53:K53"/>
    <mergeCell ref="D54:K54"/>
    <mergeCell ref="B55:C55"/>
    <mergeCell ref="B56:C56"/>
    <mergeCell ref="B57:C57"/>
    <mergeCell ref="B47:C47"/>
    <mergeCell ref="B48:C48"/>
    <mergeCell ref="B49:C49"/>
    <mergeCell ref="B50:C50"/>
    <mergeCell ref="B51:C51"/>
    <mergeCell ref="D42:K42"/>
    <mergeCell ref="B43:C43"/>
    <mergeCell ref="B44:C44"/>
    <mergeCell ref="B45:C45"/>
    <mergeCell ref="B46:C46"/>
    <mergeCell ref="B36:C36"/>
    <mergeCell ref="B37:C37"/>
    <mergeCell ref="B38:C38"/>
    <mergeCell ref="B39:C39"/>
    <mergeCell ref="D41:K41"/>
    <mergeCell ref="B32:C32"/>
    <mergeCell ref="B33:C33"/>
    <mergeCell ref="B34:C34"/>
    <mergeCell ref="B31:C31"/>
    <mergeCell ref="B35:C35"/>
    <mergeCell ref="A80:A86"/>
    <mergeCell ref="A8:A14"/>
    <mergeCell ref="A20:A26"/>
    <mergeCell ref="A32:A38"/>
    <mergeCell ref="A44:A50"/>
    <mergeCell ref="A68:A74"/>
    <mergeCell ref="A56:A62"/>
    <mergeCell ref="B13:C13"/>
    <mergeCell ref="B14:C14"/>
    <mergeCell ref="B15:C15"/>
    <mergeCell ref="D5:K5"/>
    <mergeCell ref="D6:K6"/>
    <mergeCell ref="B7:C7"/>
    <mergeCell ref="B8:C8"/>
    <mergeCell ref="B9:C9"/>
    <mergeCell ref="B10:C10"/>
    <mergeCell ref="B11:C11"/>
    <mergeCell ref="B12:C12"/>
    <mergeCell ref="D17:K17"/>
    <mergeCell ref="D18:K18"/>
    <mergeCell ref="B19:C19"/>
    <mergeCell ref="D29:K29"/>
    <mergeCell ref="D30:K30"/>
    <mergeCell ref="B20:C20"/>
    <mergeCell ref="B21:C21"/>
    <mergeCell ref="B22:C22"/>
    <mergeCell ref="B23:C23"/>
    <mergeCell ref="B24:C24"/>
    <mergeCell ref="B25:C25"/>
    <mergeCell ref="B26:C26"/>
    <mergeCell ref="B27:C27"/>
    <mergeCell ref="B99:C99"/>
    <mergeCell ref="D89:K89"/>
    <mergeCell ref="D90:K90"/>
    <mergeCell ref="B91:C91"/>
    <mergeCell ref="A92:A98"/>
    <mergeCell ref="B92:C92"/>
    <mergeCell ref="B93:C93"/>
    <mergeCell ref="B94:C94"/>
    <mergeCell ref="B95:C95"/>
    <mergeCell ref="B96:C96"/>
    <mergeCell ref="B97:C97"/>
    <mergeCell ref="B98:C98"/>
  </mergeCells>
  <conditionalFormatting sqref="L26">
    <cfRule type="cellIs" dxfId="1119" priority="225" operator="equal">
      <formula>0</formula>
    </cfRule>
    <cfRule type="cellIs" dxfId="1118" priority="226" operator="between">
      <formula>0.0000000000000000001</formula>
      <formula>0.499999999999999</formula>
    </cfRule>
  </conditionalFormatting>
  <conditionalFormatting sqref="L32:L39">
    <cfRule type="cellIs" dxfId="1117" priority="221" operator="equal">
      <formula>0</formula>
    </cfRule>
    <cfRule type="cellIs" dxfId="1116" priority="222" operator="between">
      <formula>0.0000000000000000001</formula>
      <formula>0.499999999999999</formula>
    </cfRule>
  </conditionalFormatting>
  <conditionalFormatting sqref="K64:L64 D64:I64 D52:I52 K52:L52 L44:L51 L53">
    <cfRule type="cellIs" dxfId="1115" priority="219" operator="equal">
      <formula>0</formula>
    </cfRule>
    <cfRule type="cellIs" dxfId="1114" priority="220" operator="between">
      <formula>0.0000000000000000001</formula>
      <formula>0.499999999999999</formula>
    </cfRule>
  </conditionalFormatting>
  <conditionalFormatting sqref="K76:L76 D76:I76">
    <cfRule type="cellIs" dxfId="1113" priority="257" operator="equal">
      <formula>0</formula>
    </cfRule>
    <cfRule type="cellIs" dxfId="1112" priority="258" operator="between">
      <formula>0.0000000000000000001</formula>
      <formula>0.499999999999999</formula>
    </cfRule>
  </conditionalFormatting>
  <conditionalFormatting sqref="J76">
    <cfRule type="cellIs" dxfId="1111" priority="253" operator="equal">
      <formula>0</formula>
    </cfRule>
    <cfRule type="cellIs" dxfId="1110" priority="254" operator="between">
      <formula>0.0000000000000000001</formula>
      <formula>0.499999999999999</formula>
    </cfRule>
  </conditionalFormatting>
  <conditionalFormatting sqref="L25">
    <cfRule type="cellIs" dxfId="1109" priority="227" operator="equal">
      <formula>0</formula>
    </cfRule>
    <cfRule type="cellIs" dxfId="1108" priority="228" operator="between">
      <formula>0.0000000000000000001</formula>
      <formula>0.499999999999999</formula>
    </cfRule>
  </conditionalFormatting>
  <conditionalFormatting sqref="L56:L63">
    <cfRule type="cellIs" dxfId="1107" priority="205" operator="equal">
      <formula>0</formula>
    </cfRule>
    <cfRule type="cellIs" dxfId="1106" priority="206" operator="between">
      <formula>0.0000000000000000001</formula>
      <formula>0.499999999999999</formula>
    </cfRule>
  </conditionalFormatting>
  <conditionalFormatting sqref="J52 J64">
    <cfRule type="cellIs" dxfId="1105" priority="209" operator="equal">
      <formula>0</formula>
    </cfRule>
    <cfRule type="cellIs" dxfId="1104" priority="210" operator="between">
      <formula>0.0000000000000000001</formula>
      <formula>0.499999999999999</formula>
    </cfRule>
  </conditionalFormatting>
  <conditionalFormatting sqref="L80:L87">
    <cfRule type="cellIs" dxfId="1103" priority="127" operator="equal">
      <formula>0</formula>
    </cfRule>
    <cfRule type="cellIs" dxfId="1102" priority="128" operator="between">
      <formula>0.0000000000000000001</formula>
      <formula>0.499999999999999</formula>
    </cfRule>
  </conditionalFormatting>
  <conditionalFormatting sqref="E9 K14">
    <cfRule type="cellIs" dxfId="1101" priority="94" operator="equal">
      <formula>0</formula>
    </cfRule>
  </conditionalFormatting>
  <conditionalFormatting sqref="D8:K15">
    <cfRule type="cellIs" dxfId="1100" priority="93" operator="between">
      <formula>0.0000000000000001</formula>
      <formula>0.0499999999999999</formula>
    </cfRule>
  </conditionalFormatting>
  <conditionalFormatting sqref="H8:I8 H12:I13 I14 K13">
    <cfRule type="cellIs" dxfId="1099" priority="92" operator="equal">
      <formula>0</formula>
    </cfRule>
  </conditionalFormatting>
  <conditionalFormatting sqref="D20:K27">
    <cfRule type="cellIs" dxfId="1098" priority="91" operator="between">
      <formula>0.00000000000001</formula>
      <formula>0.0499999999999999</formula>
    </cfRule>
  </conditionalFormatting>
  <conditionalFormatting sqref="K26">
    <cfRule type="cellIs" dxfId="1097" priority="90" operator="equal">
      <formula>0</formula>
    </cfRule>
  </conditionalFormatting>
  <conditionalFormatting sqref="E21">
    <cfRule type="cellIs" dxfId="1096" priority="88" operator="equal">
      <formula>0</formula>
    </cfRule>
  </conditionalFormatting>
  <conditionalFormatting sqref="H20:I20">
    <cfRule type="cellIs" dxfId="1095" priority="85" operator="equal">
      <formula>0</formula>
    </cfRule>
  </conditionalFormatting>
  <conditionalFormatting sqref="H24:I25">
    <cfRule type="cellIs" dxfId="1094" priority="83" operator="equal">
      <formula>0</formula>
    </cfRule>
  </conditionalFormatting>
  <conditionalFormatting sqref="I26">
    <cfRule type="cellIs" dxfId="1093" priority="81" operator="equal">
      <formula>0</formula>
    </cfRule>
  </conditionalFormatting>
  <conditionalFormatting sqref="K25">
    <cfRule type="cellIs" dxfId="1092" priority="79" operator="equal">
      <formula>0</formula>
    </cfRule>
  </conditionalFormatting>
  <conditionalFormatting sqref="D32:K39">
    <cfRule type="cellIs" dxfId="1091" priority="78" operator="between">
      <formula>0.00000000000001</formula>
      <formula>0.0499999999999999</formula>
    </cfRule>
  </conditionalFormatting>
  <conditionalFormatting sqref="K38">
    <cfRule type="cellIs" dxfId="1090" priority="77" operator="equal">
      <formula>0</formula>
    </cfRule>
  </conditionalFormatting>
  <conditionalFormatting sqref="E33">
    <cfRule type="cellIs" dxfId="1089" priority="75" operator="equal">
      <formula>0</formula>
    </cfRule>
  </conditionalFormatting>
  <conditionalFormatting sqref="H32:I32">
    <cfRule type="cellIs" dxfId="1088" priority="72" operator="equal">
      <formula>0</formula>
    </cfRule>
  </conditionalFormatting>
  <conditionalFormatting sqref="H36:I37">
    <cfRule type="cellIs" dxfId="1087" priority="70" operator="equal">
      <formula>0</formula>
    </cfRule>
  </conditionalFormatting>
  <conditionalFormatting sqref="I38">
    <cfRule type="cellIs" dxfId="1086" priority="68" operator="equal">
      <formula>0</formula>
    </cfRule>
  </conditionalFormatting>
  <conditionalFormatting sqref="K37">
    <cfRule type="cellIs" dxfId="1085" priority="66" operator="equal">
      <formula>0</formula>
    </cfRule>
  </conditionalFormatting>
  <conditionalFormatting sqref="D44:K51">
    <cfRule type="cellIs" dxfId="1084" priority="65" operator="between">
      <formula>0.00000000000001</formula>
      <formula>0.0499999999999999</formula>
    </cfRule>
  </conditionalFormatting>
  <conditionalFormatting sqref="K50">
    <cfRule type="cellIs" dxfId="1083" priority="64" operator="equal">
      <formula>0</formula>
    </cfRule>
  </conditionalFormatting>
  <conditionalFormatting sqref="E45">
    <cfRule type="cellIs" dxfId="1082" priority="62" operator="equal">
      <formula>0</formula>
    </cfRule>
  </conditionalFormatting>
  <conditionalFormatting sqref="H44:I44">
    <cfRule type="cellIs" dxfId="1081" priority="59" operator="equal">
      <formula>0</formula>
    </cfRule>
  </conditionalFormatting>
  <conditionalFormatting sqref="H48:I49">
    <cfRule type="cellIs" dxfId="1080" priority="57" operator="equal">
      <formula>0</formula>
    </cfRule>
  </conditionalFormatting>
  <conditionalFormatting sqref="I50">
    <cfRule type="cellIs" dxfId="1079" priority="55" operator="equal">
      <formula>0</formula>
    </cfRule>
  </conditionalFormatting>
  <conditionalFormatting sqref="K49">
    <cfRule type="cellIs" dxfId="1078" priority="53" operator="equal">
      <formula>0</formula>
    </cfRule>
  </conditionalFormatting>
  <conditionalFormatting sqref="D56:K63">
    <cfRule type="cellIs" dxfId="1077" priority="52" operator="between">
      <formula>0.00000000000001</formula>
      <formula>0.0499999999999999</formula>
    </cfRule>
  </conditionalFormatting>
  <conditionalFormatting sqref="K62">
    <cfRule type="cellIs" dxfId="1076" priority="51" operator="equal">
      <formula>0</formula>
    </cfRule>
  </conditionalFormatting>
  <conditionalFormatting sqref="E57">
    <cfRule type="cellIs" dxfId="1075" priority="49" operator="equal">
      <formula>0</formula>
    </cfRule>
  </conditionalFormatting>
  <conditionalFormatting sqref="H56:I56">
    <cfRule type="cellIs" dxfId="1074" priority="46" operator="equal">
      <formula>0</formula>
    </cfRule>
  </conditionalFormatting>
  <conditionalFormatting sqref="H60:I61">
    <cfRule type="cellIs" dxfId="1073" priority="44" operator="equal">
      <formula>0</formula>
    </cfRule>
  </conditionalFormatting>
  <conditionalFormatting sqref="I62">
    <cfRule type="cellIs" dxfId="1072" priority="42" operator="equal">
      <formula>0</formula>
    </cfRule>
  </conditionalFormatting>
  <conditionalFormatting sqref="K61">
    <cfRule type="cellIs" dxfId="1071" priority="40" operator="equal">
      <formula>0</formula>
    </cfRule>
  </conditionalFormatting>
  <conditionalFormatting sqref="D68:K75">
    <cfRule type="cellIs" dxfId="1070" priority="39" operator="between">
      <formula>0.00000000000001</formula>
      <formula>0.0499999999999999</formula>
    </cfRule>
  </conditionalFormatting>
  <conditionalFormatting sqref="K74">
    <cfRule type="cellIs" dxfId="1069" priority="38" operator="equal">
      <formula>0</formula>
    </cfRule>
  </conditionalFormatting>
  <conditionalFormatting sqref="E69">
    <cfRule type="cellIs" dxfId="1068" priority="36" operator="equal">
      <formula>0</formula>
    </cfRule>
  </conditionalFormatting>
  <conditionalFormatting sqref="H68:I68">
    <cfRule type="cellIs" dxfId="1067" priority="33" operator="equal">
      <formula>0</formula>
    </cfRule>
  </conditionalFormatting>
  <conditionalFormatting sqref="H72:I73">
    <cfRule type="cellIs" dxfId="1066" priority="31" operator="equal">
      <formula>0</formula>
    </cfRule>
  </conditionalFormatting>
  <conditionalFormatting sqref="I74">
    <cfRule type="cellIs" dxfId="1065" priority="29" operator="equal">
      <formula>0</formula>
    </cfRule>
  </conditionalFormatting>
  <conditionalFormatting sqref="K73">
    <cfRule type="cellIs" dxfId="1064" priority="27" operator="equal">
      <formula>0</formula>
    </cfRule>
  </conditionalFormatting>
  <conditionalFormatting sqref="D80:K87">
    <cfRule type="cellIs" dxfId="1063" priority="26" operator="between">
      <formula>0.00000000000001</formula>
      <formula>0.0499999999999999</formula>
    </cfRule>
  </conditionalFormatting>
  <conditionalFormatting sqref="K86">
    <cfRule type="cellIs" dxfId="1062" priority="25" operator="equal">
      <formula>0</formula>
    </cfRule>
  </conditionalFormatting>
  <conditionalFormatting sqref="E81">
    <cfRule type="cellIs" dxfId="1061" priority="23" operator="equal">
      <formula>0</formula>
    </cfRule>
  </conditionalFormatting>
  <conditionalFormatting sqref="H80:I80">
    <cfRule type="cellIs" dxfId="1060" priority="20" operator="equal">
      <formula>0</formula>
    </cfRule>
  </conditionalFormatting>
  <conditionalFormatting sqref="H84:I85">
    <cfRule type="cellIs" dxfId="1059" priority="18" operator="equal">
      <formula>0</formula>
    </cfRule>
  </conditionalFormatting>
  <conditionalFormatting sqref="I86">
    <cfRule type="cellIs" dxfId="1058" priority="16" operator="equal">
      <formula>0</formula>
    </cfRule>
  </conditionalFormatting>
  <conditionalFormatting sqref="K85">
    <cfRule type="cellIs" dxfId="1057" priority="14" operator="equal">
      <formula>0</formula>
    </cfRule>
  </conditionalFormatting>
  <conditionalFormatting sqref="K88:L88 D88:I88">
    <cfRule type="cellIs" dxfId="1056" priority="12" operator="equal">
      <formula>0</formula>
    </cfRule>
    <cfRule type="cellIs" dxfId="1055" priority="13" operator="between">
      <formula>0.0000000000000000001</formula>
      <formula>0.499999999999999</formula>
    </cfRule>
  </conditionalFormatting>
  <conditionalFormatting sqref="J88">
    <cfRule type="cellIs" dxfId="1054" priority="10" operator="equal">
      <formula>0</formula>
    </cfRule>
    <cfRule type="cellIs" dxfId="1053" priority="11" operator="between">
      <formula>0.0000000000000000001</formula>
      <formula>0.499999999999999</formula>
    </cfRule>
  </conditionalFormatting>
  <conditionalFormatting sqref="L92:L99">
    <cfRule type="cellIs" dxfId="1052" priority="8" operator="equal">
      <formula>0</formula>
    </cfRule>
    <cfRule type="cellIs" dxfId="1051" priority="9" operator="between">
      <formula>0.0000000000000000001</formula>
      <formula>0.499999999999999</formula>
    </cfRule>
  </conditionalFormatting>
  <conditionalFormatting sqref="D92:K99">
    <cfRule type="cellIs" dxfId="1050" priority="7" operator="between">
      <formula>0.00000000000001</formula>
      <formula>0.0499999999999999</formula>
    </cfRule>
  </conditionalFormatting>
  <conditionalFormatting sqref="K98">
    <cfRule type="cellIs" dxfId="1049" priority="6" operator="equal">
      <formula>0</formula>
    </cfRule>
  </conditionalFormatting>
  <conditionalFormatting sqref="E93">
    <cfRule type="cellIs" dxfId="1048" priority="5" operator="equal">
      <formula>0</formula>
    </cfRule>
  </conditionalFormatting>
  <conditionalFormatting sqref="H92:I92">
    <cfRule type="cellIs" dxfId="1047" priority="4" operator="equal">
      <formula>0</formula>
    </cfRule>
  </conditionalFormatting>
  <conditionalFormatting sqref="H96:I97">
    <cfRule type="cellIs" dxfId="1046" priority="3" operator="equal">
      <formula>0</formula>
    </cfRule>
  </conditionalFormatting>
  <conditionalFormatting sqref="I98">
    <cfRule type="cellIs" dxfId="1045" priority="2" operator="equal">
      <formula>0</formula>
    </cfRule>
  </conditionalFormatting>
  <conditionalFormatting sqref="K97">
    <cfRule type="cellIs" dxfId="1044" priority="1" operator="equal">
      <formula>0</formula>
    </cfRule>
  </conditionalFormatting>
  <printOptions horizontalCentered="1"/>
  <pageMargins left="0.25" right="0.25" top="0.5" bottom="0.25" header="0.31496062992126" footer="0.25"/>
  <pageSetup paperSize="9" scale="45"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12"/>
  <sheetViews>
    <sheetView showGridLines="0" view="pageBreakPreview" topLeftCell="A85" zoomScale="80" zoomScaleNormal="80" zoomScaleSheetLayoutView="80" workbookViewId="0">
      <selection activeCell="F101" sqref="F101"/>
    </sheetView>
  </sheetViews>
  <sheetFormatPr defaultColWidth="9.125" defaultRowHeight="15"/>
  <cols>
    <col min="1" max="1" width="2.625" style="125" customWidth="1"/>
    <col min="2" max="2" width="2.125" style="125" customWidth="1"/>
    <col min="3" max="3" width="25.125" style="125" customWidth="1"/>
    <col min="4" max="11" width="15.875" style="125" customWidth="1"/>
    <col min="12" max="12" width="3.125" style="123" customWidth="1"/>
    <col min="13" max="13" width="9.125" style="125"/>
    <col min="14" max="14" width="9.125" style="125" bestFit="1" customWidth="1"/>
    <col min="15" max="15" width="16.875" style="125" bestFit="1" customWidth="1"/>
    <col min="16" max="16" width="9.625" style="125" bestFit="1" customWidth="1"/>
    <col min="17" max="17" width="9.125" style="125" bestFit="1" customWidth="1"/>
    <col min="18" max="18" width="9.625" style="125" bestFit="1" customWidth="1"/>
    <col min="19" max="20" width="9.125" style="125" bestFit="1" customWidth="1"/>
    <col min="21" max="16384" width="9.125" style="125"/>
  </cols>
  <sheetData>
    <row r="1" spans="1:26" s="114" customFormat="1" ht="18">
      <c r="A1" s="318"/>
      <c r="B1" s="112"/>
      <c r="C1" s="319"/>
      <c r="D1" s="318"/>
      <c r="E1" s="318"/>
      <c r="F1" s="318"/>
      <c r="G1" s="318"/>
      <c r="H1" s="318"/>
      <c r="I1" s="318"/>
      <c r="J1" s="318"/>
      <c r="K1" s="113"/>
      <c r="L1" s="111"/>
    </row>
    <row r="2" spans="1:26" s="114" customFormat="1" ht="18">
      <c r="A2" s="322"/>
      <c r="B2" s="323"/>
      <c r="C2" s="324"/>
      <c r="D2" s="318"/>
      <c r="E2" s="318"/>
      <c r="F2" s="318"/>
      <c r="G2" s="318"/>
      <c r="H2" s="318"/>
      <c r="I2" s="318"/>
      <c r="J2" s="318"/>
      <c r="K2" s="421"/>
      <c r="L2" s="111"/>
    </row>
    <row r="3" spans="1:26" s="114" customFormat="1" ht="18">
      <c r="A3" s="410"/>
      <c r="B3" s="323" t="s">
        <v>104</v>
      </c>
      <c r="C3" s="324"/>
      <c r="D3" s="318"/>
      <c r="E3" s="318"/>
      <c r="F3" s="318"/>
      <c r="G3" s="318"/>
      <c r="H3" s="318"/>
      <c r="I3" s="318"/>
      <c r="J3" s="318"/>
      <c r="K3" s="318"/>
      <c r="L3" s="111"/>
    </row>
    <row r="4" spans="1:26" s="114" customFormat="1" ht="18">
      <c r="A4" s="322"/>
      <c r="B4" s="323"/>
      <c r="C4" s="324"/>
      <c r="D4" s="318"/>
      <c r="E4" s="318"/>
      <c r="F4" s="318"/>
      <c r="G4" s="318"/>
      <c r="H4" s="318"/>
      <c r="I4" s="318"/>
      <c r="J4" s="318"/>
      <c r="K4" s="318"/>
      <c r="L4" s="111"/>
    </row>
    <row r="5" spans="1:26" s="122" customFormat="1" ht="17.100000000000001" customHeight="1">
      <c r="A5" s="325"/>
      <c r="B5" s="191"/>
      <c r="C5" s="162"/>
      <c r="D5" s="464" t="s">
        <v>93</v>
      </c>
      <c r="E5" s="464"/>
      <c r="F5" s="464"/>
      <c r="G5" s="464"/>
      <c r="H5" s="464"/>
      <c r="I5" s="464"/>
      <c r="J5" s="464"/>
      <c r="K5" s="464"/>
      <c r="L5" s="120"/>
      <c r="O5" s="412"/>
    </row>
    <row r="6" spans="1:26" s="122" customFormat="1" ht="17.100000000000001" customHeight="1">
      <c r="A6" s="325"/>
      <c r="B6" s="191"/>
      <c r="C6" s="193"/>
      <c r="D6" s="464" t="s">
        <v>4</v>
      </c>
      <c r="E6" s="464"/>
      <c r="F6" s="464"/>
      <c r="G6" s="464"/>
      <c r="H6" s="464"/>
      <c r="I6" s="464"/>
      <c r="J6" s="464"/>
      <c r="K6" s="464"/>
      <c r="L6" s="120"/>
    </row>
    <row r="7" spans="1:26" s="122" customFormat="1" ht="20.100000000000001" customHeight="1">
      <c r="A7" s="301"/>
      <c r="B7" s="538" t="s">
        <v>94</v>
      </c>
      <c r="C7" s="538"/>
      <c r="D7" s="194" t="s">
        <v>6</v>
      </c>
      <c r="E7" s="194" t="s">
        <v>7</v>
      </c>
      <c r="F7" s="194" t="s">
        <v>8</v>
      </c>
      <c r="G7" s="194" t="s">
        <v>9</v>
      </c>
      <c r="H7" s="194" t="s">
        <v>10</v>
      </c>
      <c r="I7" s="194" t="s">
        <v>11</v>
      </c>
      <c r="J7" s="163" t="s">
        <v>12</v>
      </c>
      <c r="K7" s="195" t="s">
        <v>13</v>
      </c>
      <c r="L7" s="120"/>
    </row>
    <row r="8" spans="1:26" s="122" customFormat="1" ht="17.100000000000001" customHeight="1">
      <c r="A8" s="472"/>
      <c r="B8" s="452" t="s">
        <v>6</v>
      </c>
      <c r="C8" s="453"/>
      <c r="D8" s="429">
        <v>1479.2016515905248</v>
      </c>
      <c r="E8" s="429">
        <v>668.88031572799116</v>
      </c>
      <c r="F8" s="429">
        <v>1366.437535042671</v>
      </c>
      <c r="G8" s="429">
        <v>64.244857965675479</v>
      </c>
      <c r="H8" s="429">
        <v>125.20466648558023</v>
      </c>
      <c r="I8" s="429">
        <v>442.22562827132515</v>
      </c>
      <c r="J8" s="429">
        <v>4146.1946550837674</v>
      </c>
      <c r="K8" s="429">
        <v>25.718622579635994</v>
      </c>
      <c r="L8" s="120"/>
      <c r="M8" s="299"/>
      <c r="N8" s="299"/>
      <c r="O8" s="299"/>
      <c r="P8" s="299"/>
      <c r="Q8" s="299"/>
      <c r="R8" s="299"/>
      <c r="S8" s="299"/>
      <c r="T8" s="130"/>
      <c r="U8" s="130"/>
      <c r="V8" s="130"/>
      <c r="W8" s="130"/>
      <c r="X8" s="130"/>
      <c r="Y8" s="130"/>
      <c r="Z8" s="130"/>
    </row>
    <row r="9" spans="1:26" s="122" customFormat="1" ht="17.100000000000001" customHeight="1">
      <c r="A9" s="472"/>
      <c r="B9" s="452" t="s">
        <v>7</v>
      </c>
      <c r="C9" s="453"/>
      <c r="D9" s="429">
        <v>419.59642457206996</v>
      </c>
      <c r="E9" s="326">
        <v>0</v>
      </c>
      <c r="F9" s="429">
        <v>183.3012345756909</v>
      </c>
      <c r="G9" s="429">
        <v>82.901268839959982</v>
      </c>
      <c r="H9" s="429">
        <v>5.6145687837500002</v>
      </c>
      <c r="I9" s="429">
        <v>0.10172918934</v>
      </c>
      <c r="J9" s="429">
        <v>691.51522596081077</v>
      </c>
      <c r="K9" s="429">
        <v>3952.9729921123394</v>
      </c>
      <c r="L9" s="120"/>
      <c r="M9" s="299"/>
      <c r="N9" s="299"/>
      <c r="O9" s="299"/>
      <c r="P9" s="299"/>
      <c r="Q9" s="299"/>
      <c r="R9" s="299"/>
      <c r="S9" s="299"/>
      <c r="T9" s="130"/>
      <c r="U9" s="130"/>
      <c r="V9" s="130"/>
      <c r="W9" s="130"/>
      <c r="X9" s="130"/>
      <c r="Y9" s="130"/>
      <c r="Z9" s="130"/>
    </row>
    <row r="10" spans="1:26" s="122" customFormat="1" ht="17.100000000000001" customHeight="1">
      <c r="A10" s="472"/>
      <c r="B10" s="452" t="s">
        <v>8</v>
      </c>
      <c r="C10" s="453"/>
      <c r="D10" s="429">
        <v>2662.4838667489826</v>
      </c>
      <c r="E10" s="429">
        <v>2425.9852675983702</v>
      </c>
      <c r="F10" s="429">
        <v>1057.8929862963598</v>
      </c>
      <c r="G10" s="429">
        <v>1012.3823447814179</v>
      </c>
      <c r="H10" s="429">
        <v>6215.4415243279591</v>
      </c>
      <c r="I10" s="429">
        <v>2961.579959767425</v>
      </c>
      <c r="J10" s="429">
        <v>16335.765949520513</v>
      </c>
      <c r="K10" s="429">
        <v>1534.227641123292</v>
      </c>
      <c r="L10" s="120"/>
      <c r="M10" s="299"/>
      <c r="N10" s="299"/>
      <c r="O10" s="299"/>
      <c r="P10" s="299"/>
      <c r="Q10" s="299"/>
      <c r="R10" s="299"/>
      <c r="S10" s="299"/>
      <c r="T10" s="130"/>
      <c r="U10" s="130"/>
      <c r="V10" s="130"/>
      <c r="W10" s="130"/>
      <c r="X10" s="130"/>
      <c r="Y10" s="130"/>
      <c r="Z10" s="130"/>
    </row>
    <row r="11" spans="1:26" s="122" customFormat="1" ht="17.100000000000001" customHeight="1">
      <c r="A11" s="472"/>
      <c r="B11" s="452" t="s">
        <v>9</v>
      </c>
      <c r="C11" s="453"/>
      <c r="D11" s="429">
        <v>1406.0519852802804</v>
      </c>
      <c r="E11" s="429">
        <v>16.846356875804201</v>
      </c>
      <c r="F11" s="429">
        <v>1470.4504292510994</v>
      </c>
      <c r="G11" s="429">
        <v>1218.316639070317</v>
      </c>
      <c r="H11" s="429">
        <v>2355.1904270082023</v>
      </c>
      <c r="I11" s="429">
        <v>1023.5970534145241</v>
      </c>
      <c r="J11" s="429">
        <v>7490.4528909002283</v>
      </c>
      <c r="K11" s="429">
        <v>242.9104769758174</v>
      </c>
      <c r="L11" s="120"/>
      <c r="M11" s="299"/>
      <c r="N11" s="299"/>
      <c r="O11" s="299"/>
      <c r="P11" s="299"/>
      <c r="Q11" s="299"/>
      <c r="R11" s="299"/>
      <c r="S11" s="299"/>
      <c r="T11" s="130"/>
      <c r="U11" s="130"/>
      <c r="V11" s="130"/>
      <c r="W11" s="130"/>
      <c r="X11" s="130"/>
      <c r="Y11" s="130"/>
      <c r="Z11" s="130"/>
    </row>
    <row r="12" spans="1:26" s="122" customFormat="1" ht="17.100000000000001" customHeight="1">
      <c r="A12" s="472"/>
      <c r="B12" s="452" t="s">
        <v>10</v>
      </c>
      <c r="C12" s="453"/>
      <c r="D12" s="429">
        <v>0</v>
      </c>
      <c r="E12" s="429">
        <v>2.2497209435399999</v>
      </c>
      <c r="F12" s="429">
        <v>3978.7887928491086</v>
      </c>
      <c r="G12" s="429">
        <v>497.49093604020271</v>
      </c>
      <c r="H12" s="429">
        <v>0</v>
      </c>
      <c r="I12" s="429">
        <v>0</v>
      </c>
      <c r="J12" s="429">
        <v>4478.5294498328512</v>
      </c>
      <c r="K12" s="429">
        <v>3486.3954731708</v>
      </c>
      <c r="L12" s="120"/>
      <c r="M12" s="299"/>
      <c r="N12" s="299"/>
      <c r="O12" s="299"/>
      <c r="P12" s="299"/>
      <c r="Q12" s="299"/>
      <c r="R12" s="299"/>
      <c r="S12" s="299"/>
      <c r="T12" s="130"/>
      <c r="U12" s="130"/>
      <c r="V12" s="130"/>
      <c r="W12" s="130"/>
      <c r="X12" s="130"/>
      <c r="Y12" s="130"/>
      <c r="Z12" s="130"/>
    </row>
    <row r="13" spans="1:26" s="122" customFormat="1" ht="17.100000000000001" customHeight="1">
      <c r="A13" s="472"/>
      <c r="B13" s="452" t="s">
        <v>11</v>
      </c>
      <c r="C13" s="453"/>
      <c r="D13" s="429">
        <v>0</v>
      </c>
      <c r="E13" s="429">
        <v>1149.7246993279045</v>
      </c>
      <c r="F13" s="429">
        <v>7029.0329683837072</v>
      </c>
      <c r="G13" s="429">
        <v>3556.9482766249448</v>
      </c>
      <c r="H13" s="429">
        <v>0</v>
      </c>
      <c r="I13" s="429">
        <v>0</v>
      </c>
      <c r="J13" s="429">
        <v>11735.705944336558</v>
      </c>
      <c r="K13" s="429">
        <v>0</v>
      </c>
      <c r="L13" s="120"/>
      <c r="M13" s="299"/>
      <c r="N13" s="299"/>
      <c r="O13" s="299"/>
      <c r="P13" s="299"/>
      <c r="Q13" s="299"/>
      <c r="R13" s="299"/>
      <c r="S13" s="299"/>
      <c r="T13" s="130"/>
      <c r="U13" s="130"/>
      <c r="V13" s="130"/>
      <c r="W13" s="130"/>
      <c r="X13" s="130"/>
      <c r="Y13" s="130"/>
      <c r="Z13" s="130"/>
    </row>
    <row r="14" spans="1:26" s="122" customFormat="1" ht="17.100000000000001" customHeight="1">
      <c r="A14" s="472"/>
      <c r="B14" s="452" t="s">
        <v>13</v>
      </c>
      <c r="C14" s="453"/>
      <c r="D14" s="429">
        <v>2118.2666443351695</v>
      </c>
      <c r="E14" s="429">
        <v>84.434268032450007</v>
      </c>
      <c r="F14" s="429">
        <v>1840.4395284230802</v>
      </c>
      <c r="G14" s="429">
        <v>665.92442163084979</v>
      </c>
      <c r="H14" s="429">
        <v>7130.4400089573583</v>
      </c>
      <c r="I14" s="429">
        <v>0</v>
      </c>
      <c r="J14" s="429">
        <v>11839.504871378907</v>
      </c>
      <c r="K14" s="326">
        <v>0</v>
      </c>
      <c r="L14" s="120"/>
      <c r="M14" s="299"/>
      <c r="N14" s="299"/>
      <c r="O14" s="299"/>
      <c r="P14" s="299"/>
      <c r="Q14" s="299"/>
      <c r="R14" s="299"/>
      <c r="S14" s="299"/>
      <c r="T14" s="130"/>
      <c r="U14" s="130"/>
      <c r="V14" s="130"/>
      <c r="W14" s="130"/>
      <c r="X14" s="130"/>
      <c r="Y14" s="130"/>
      <c r="Z14" s="130"/>
    </row>
    <row r="15" spans="1:26" s="122" customFormat="1" ht="17.100000000000001" customHeight="1">
      <c r="A15" s="301"/>
      <c r="B15" s="452" t="s">
        <v>16</v>
      </c>
      <c r="C15" s="453"/>
      <c r="D15" s="134">
        <v>8085.6005725270279</v>
      </c>
      <c r="E15" s="134">
        <v>4348.1206285060598</v>
      </c>
      <c r="F15" s="134">
        <v>16926.343474821719</v>
      </c>
      <c r="G15" s="134">
        <v>7098.2087449533674</v>
      </c>
      <c r="H15" s="134">
        <v>15831.89119556285</v>
      </c>
      <c r="I15" s="134">
        <v>4427.504370642614</v>
      </c>
      <c r="J15" s="134">
        <v>56717.66898701364</v>
      </c>
      <c r="K15" s="134">
        <v>9242.2252059618841</v>
      </c>
      <c r="L15" s="120"/>
      <c r="M15" s="299"/>
      <c r="N15" s="299"/>
      <c r="O15" s="299"/>
      <c r="P15" s="299"/>
      <c r="Q15" s="299"/>
      <c r="R15" s="299"/>
      <c r="S15" s="299"/>
      <c r="T15" s="299"/>
      <c r="U15" s="299"/>
      <c r="V15" s="299"/>
      <c r="W15" s="299"/>
      <c r="X15" s="130"/>
      <c r="Y15" s="130"/>
      <c r="Z15" s="130"/>
    </row>
    <row r="16" spans="1:26" s="123" customFormat="1">
      <c r="J16" s="155"/>
      <c r="P16" s="155"/>
      <c r="Q16" s="155"/>
      <c r="R16" s="155"/>
      <c r="S16" s="155"/>
      <c r="T16" s="155"/>
      <c r="U16" s="155"/>
      <c r="V16" s="155"/>
      <c r="W16" s="155"/>
    </row>
    <row r="17" spans="1:26" ht="17.100000000000001" customHeight="1">
      <c r="A17" s="123"/>
      <c r="B17" s="191"/>
      <c r="C17" s="162"/>
      <c r="D17" s="464" t="s">
        <v>102</v>
      </c>
      <c r="E17" s="464"/>
      <c r="F17" s="464"/>
      <c r="G17" s="464"/>
      <c r="H17" s="464"/>
      <c r="I17" s="464"/>
      <c r="J17" s="464"/>
      <c r="K17" s="464"/>
      <c r="N17" s="122"/>
      <c r="O17" s="412"/>
    </row>
    <row r="18" spans="1:26" ht="17.100000000000001" customHeight="1">
      <c r="A18" s="123"/>
      <c r="B18" s="191"/>
      <c r="C18" s="193"/>
      <c r="D18" s="464" t="s">
        <v>4</v>
      </c>
      <c r="E18" s="464"/>
      <c r="F18" s="464"/>
      <c r="G18" s="464"/>
      <c r="H18" s="464"/>
      <c r="I18" s="464"/>
      <c r="J18" s="464"/>
      <c r="K18" s="464"/>
      <c r="N18" s="122"/>
      <c r="O18" s="122"/>
    </row>
    <row r="19" spans="1:26" s="122" customFormat="1" ht="17.100000000000001" customHeight="1">
      <c r="A19" s="301"/>
      <c r="B19" s="538" t="s">
        <v>94</v>
      </c>
      <c r="C19" s="538"/>
      <c r="D19" s="194" t="s">
        <v>6</v>
      </c>
      <c r="E19" s="194" t="s">
        <v>7</v>
      </c>
      <c r="F19" s="194" t="s">
        <v>8</v>
      </c>
      <c r="G19" s="194" t="s">
        <v>9</v>
      </c>
      <c r="H19" s="194" t="s">
        <v>10</v>
      </c>
      <c r="I19" s="194" t="s">
        <v>11</v>
      </c>
      <c r="J19" s="163" t="s">
        <v>12</v>
      </c>
      <c r="K19" s="195" t="s">
        <v>13</v>
      </c>
      <c r="L19" s="120"/>
    </row>
    <row r="20" spans="1:26" s="122" customFormat="1" ht="17.100000000000001" customHeight="1">
      <c r="A20" s="472"/>
      <c r="B20" s="452" t="s">
        <v>6</v>
      </c>
      <c r="C20" s="453"/>
      <c r="D20" s="429">
        <v>1511.4814374042801</v>
      </c>
      <c r="E20" s="429">
        <v>801.30384269168883</v>
      </c>
      <c r="F20" s="429">
        <v>1330.3455760375239</v>
      </c>
      <c r="G20" s="429">
        <v>60.535167220735943</v>
      </c>
      <c r="H20" s="429">
        <v>120.21382673520573</v>
      </c>
      <c r="I20" s="429">
        <v>456.12056919374999</v>
      </c>
      <c r="J20" s="429">
        <v>4280.0004192831839</v>
      </c>
      <c r="K20" s="429">
        <v>25.071776073799811</v>
      </c>
      <c r="M20" s="303"/>
      <c r="N20" s="303"/>
      <c r="O20" s="303"/>
      <c r="P20" s="303"/>
      <c r="Q20" s="303"/>
      <c r="R20" s="303"/>
      <c r="S20" s="303"/>
      <c r="T20" s="130"/>
      <c r="U20" s="130"/>
      <c r="V20" s="130"/>
      <c r="W20" s="130"/>
      <c r="X20" s="130"/>
      <c r="Y20" s="130"/>
      <c r="Z20" s="130"/>
    </row>
    <row r="21" spans="1:26" s="122" customFormat="1" ht="17.100000000000001" customHeight="1">
      <c r="A21" s="472"/>
      <c r="B21" s="452" t="s">
        <v>7</v>
      </c>
      <c r="C21" s="453"/>
      <c r="D21" s="429">
        <v>417.37375794687</v>
      </c>
      <c r="E21" s="326">
        <v>0</v>
      </c>
      <c r="F21" s="429">
        <v>153.05957495889004</v>
      </c>
      <c r="G21" s="429">
        <v>82.967957317039975</v>
      </c>
      <c r="H21" s="429">
        <v>5.4248664432000009</v>
      </c>
      <c r="I21" s="429">
        <v>0.12466470725999999</v>
      </c>
      <c r="J21" s="429">
        <v>658.95082137326006</v>
      </c>
      <c r="K21" s="429">
        <v>3926.0289965591901</v>
      </c>
      <c r="L21" s="120"/>
      <c r="M21" s="299"/>
      <c r="N21" s="299"/>
      <c r="O21" s="299"/>
      <c r="P21" s="299"/>
      <c r="Q21" s="299"/>
      <c r="R21" s="299"/>
      <c r="S21" s="299"/>
      <c r="T21" s="130"/>
      <c r="U21" s="130"/>
      <c r="V21" s="130"/>
      <c r="W21" s="130"/>
      <c r="X21" s="130"/>
      <c r="Y21" s="130"/>
      <c r="Z21" s="130"/>
    </row>
    <row r="22" spans="1:26" s="122" customFormat="1" ht="17.100000000000001" customHeight="1">
      <c r="A22" s="472"/>
      <c r="B22" s="452" t="s">
        <v>8</v>
      </c>
      <c r="C22" s="453"/>
      <c r="D22" s="429">
        <v>2753.1461174964993</v>
      </c>
      <c r="E22" s="429">
        <v>2313.9847766122898</v>
      </c>
      <c r="F22" s="429">
        <v>1037.2385198744171</v>
      </c>
      <c r="G22" s="429">
        <v>1014.463266274489</v>
      </c>
      <c r="H22" s="429">
        <v>6279.6106460231986</v>
      </c>
      <c r="I22" s="429">
        <v>3151.3935347647648</v>
      </c>
      <c r="J22" s="429">
        <v>16549.836861045656</v>
      </c>
      <c r="K22" s="429">
        <v>1603.215285689962</v>
      </c>
      <c r="L22" s="120"/>
      <c r="M22" s="299"/>
      <c r="N22" s="299"/>
      <c r="O22" s="299"/>
      <c r="P22" s="299"/>
      <c r="Q22" s="299"/>
      <c r="R22" s="299"/>
      <c r="S22" s="299"/>
      <c r="T22" s="130"/>
      <c r="U22" s="130"/>
      <c r="V22" s="130"/>
      <c r="W22" s="130"/>
      <c r="X22" s="130"/>
      <c r="Y22" s="130"/>
      <c r="Z22" s="130"/>
    </row>
    <row r="23" spans="1:26" s="122" customFormat="1" ht="17.100000000000001" customHeight="1">
      <c r="A23" s="472"/>
      <c r="B23" s="452" t="s">
        <v>9</v>
      </c>
      <c r="C23" s="453"/>
      <c r="D23" s="429">
        <v>1459.8619003941269</v>
      </c>
      <c r="E23" s="429">
        <v>14.009352168972264</v>
      </c>
      <c r="F23" s="429">
        <v>1501.2710693244514</v>
      </c>
      <c r="G23" s="429">
        <v>1229.8394335904998</v>
      </c>
      <c r="H23" s="429">
        <v>2415.5164698140534</v>
      </c>
      <c r="I23" s="429">
        <v>1032.3606625000643</v>
      </c>
      <c r="J23" s="429">
        <v>7652.8588877921684</v>
      </c>
      <c r="K23" s="429">
        <v>232.16746330559886</v>
      </c>
      <c r="L23" s="120"/>
      <c r="M23" s="299"/>
      <c r="N23" s="299"/>
      <c r="O23" s="299"/>
      <c r="P23" s="299"/>
      <c r="Q23" s="299"/>
      <c r="R23" s="299"/>
      <c r="S23" s="299"/>
      <c r="T23" s="130"/>
      <c r="U23" s="130"/>
      <c r="V23" s="130"/>
      <c r="W23" s="130"/>
      <c r="X23" s="130"/>
      <c r="Y23" s="130"/>
      <c r="Z23" s="130"/>
    </row>
    <row r="24" spans="1:26" s="122" customFormat="1" ht="17.100000000000001" customHeight="1">
      <c r="A24" s="472"/>
      <c r="B24" s="452" t="s">
        <v>10</v>
      </c>
      <c r="C24" s="453"/>
      <c r="D24" s="429">
        <v>0</v>
      </c>
      <c r="E24" s="429">
        <v>2.3724022903000006</v>
      </c>
      <c r="F24" s="429">
        <v>4019.1987366841317</v>
      </c>
      <c r="G24" s="429">
        <v>536.48943347912962</v>
      </c>
      <c r="H24" s="429">
        <v>0</v>
      </c>
      <c r="I24" s="429">
        <v>0</v>
      </c>
      <c r="J24" s="429">
        <v>4558.0605724535617</v>
      </c>
      <c r="K24" s="429">
        <v>3455.597024670295</v>
      </c>
      <c r="L24" s="120"/>
      <c r="M24" s="299"/>
      <c r="N24" s="299"/>
      <c r="O24" s="299"/>
      <c r="P24" s="299"/>
      <c r="Q24" s="299"/>
      <c r="R24" s="299"/>
      <c r="S24" s="299"/>
      <c r="T24" s="130"/>
      <c r="U24" s="130"/>
      <c r="V24" s="130"/>
      <c r="W24" s="130"/>
      <c r="X24" s="130"/>
      <c r="Y24" s="130"/>
      <c r="Z24" s="130"/>
    </row>
    <row r="25" spans="1:26" s="122" customFormat="1" ht="17.100000000000001" customHeight="1">
      <c r="A25" s="472"/>
      <c r="B25" s="452" t="s">
        <v>11</v>
      </c>
      <c r="C25" s="453"/>
      <c r="D25" s="429">
        <v>0</v>
      </c>
      <c r="E25" s="429">
        <v>1140.6741143301288</v>
      </c>
      <c r="F25" s="429">
        <v>7236.1229652593747</v>
      </c>
      <c r="G25" s="429">
        <v>3592.2724951005594</v>
      </c>
      <c r="H25" s="429">
        <v>0</v>
      </c>
      <c r="I25" s="429">
        <v>0</v>
      </c>
      <c r="J25" s="429">
        <v>11969.069574690064</v>
      </c>
      <c r="K25" s="429">
        <v>0</v>
      </c>
      <c r="L25" s="120"/>
      <c r="M25" s="299"/>
      <c r="N25" s="299"/>
      <c r="O25" s="299"/>
      <c r="P25" s="299"/>
      <c r="Q25" s="299"/>
      <c r="R25" s="299"/>
      <c r="S25" s="299"/>
      <c r="T25" s="130"/>
      <c r="U25" s="130"/>
      <c r="V25" s="130"/>
      <c r="W25" s="130"/>
      <c r="X25" s="130"/>
      <c r="Y25" s="130"/>
      <c r="Z25" s="130"/>
    </row>
    <row r="26" spans="1:26" s="122" customFormat="1" ht="17.100000000000001" customHeight="1">
      <c r="A26" s="472"/>
      <c r="B26" s="452" t="s">
        <v>13</v>
      </c>
      <c r="C26" s="453"/>
      <c r="D26" s="429">
        <v>2059.1568110445783</v>
      </c>
      <c r="E26" s="429">
        <v>81.313624317029991</v>
      </c>
      <c r="F26" s="429">
        <v>1822.5114795813802</v>
      </c>
      <c r="G26" s="429">
        <v>653.71226731048284</v>
      </c>
      <c r="H26" s="429">
        <v>7120.5497380257029</v>
      </c>
      <c r="I26" s="429">
        <v>0</v>
      </c>
      <c r="J26" s="429">
        <v>11737.243920279176</v>
      </c>
      <c r="K26" s="326">
        <v>0</v>
      </c>
      <c r="L26" s="120"/>
      <c r="M26" s="299"/>
      <c r="N26" s="299"/>
      <c r="O26" s="299"/>
      <c r="P26" s="299"/>
      <c r="Q26" s="299"/>
      <c r="R26" s="299"/>
      <c r="S26" s="299"/>
      <c r="T26" s="130"/>
      <c r="U26" s="130"/>
      <c r="V26" s="130"/>
      <c r="W26" s="130"/>
      <c r="X26" s="130"/>
      <c r="Y26" s="130"/>
      <c r="Z26" s="130"/>
    </row>
    <row r="27" spans="1:26" s="122" customFormat="1" ht="17.100000000000001" customHeight="1">
      <c r="A27" s="301"/>
      <c r="B27" s="452" t="s">
        <v>16</v>
      </c>
      <c r="C27" s="453"/>
      <c r="D27" s="134">
        <v>8201.0200242863539</v>
      </c>
      <c r="E27" s="134">
        <v>4353.6581124104105</v>
      </c>
      <c r="F27" s="134">
        <v>17099.747921720169</v>
      </c>
      <c r="G27" s="134">
        <v>7170.2800202929366</v>
      </c>
      <c r="H27" s="134">
        <v>15941.315547041362</v>
      </c>
      <c r="I27" s="134">
        <v>4639.9994311658393</v>
      </c>
      <c r="J27" s="134">
        <v>57406.021056917067</v>
      </c>
      <c r="K27" s="134">
        <v>9242.0805462988465</v>
      </c>
      <c r="L27" s="120"/>
      <c r="M27" s="299"/>
      <c r="N27" s="299"/>
      <c r="O27" s="299"/>
      <c r="P27" s="299"/>
      <c r="Q27" s="299"/>
      <c r="R27" s="299"/>
      <c r="S27" s="299"/>
      <c r="T27" s="299"/>
      <c r="U27" s="299"/>
      <c r="V27" s="299"/>
      <c r="W27" s="299"/>
      <c r="X27" s="130"/>
      <c r="Y27" s="130"/>
      <c r="Z27" s="130"/>
    </row>
    <row r="28" spans="1:26" s="123" customFormat="1">
      <c r="J28" s="155"/>
      <c r="P28" s="155"/>
      <c r="Q28" s="155"/>
      <c r="R28" s="155"/>
      <c r="S28" s="155"/>
      <c r="T28" s="155"/>
      <c r="U28" s="155"/>
      <c r="V28" s="155"/>
      <c r="W28" s="155"/>
    </row>
    <row r="29" spans="1:26" ht="17.100000000000001" customHeight="1">
      <c r="A29" s="123"/>
      <c r="B29" s="191"/>
      <c r="C29" s="162"/>
      <c r="D29" s="464" t="s">
        <v>103</v>
      </c>
      <c r="E29" s="464"/>
      <c r="F29" s="464"/>
      <c r="G29" s="464"/>
      <c r="H29" s="464"/>
      <c r="I29" s="464"/>
      <c r="J29" s="464"/>
      <c r="K29" s="464"/>
      <c r="N29" s="122"/>
      <c r="O29" s="412"/>
    </row>
    <row r="30" spans="1:26" ht="17.100000000000001" customHeight="1">
      <c r="A30" s="123"/>
      <c r="B30" s="191"/>
      <c r="C30" s="193"/>
      <c r="D30" s="464" t="s">
        <v>4</v>
      </c>
      <c r="E30" s="464"/>
      <c r="F30" s="464"/>
      <c r="G30" s="464"/>
      <c r="H30" s="464"/>
      <c r="I30" s="464"/>
      <c r="J30" s="464"/>
      <c r="K30" s="464"/>
      <c r="N30" s="122"/>
      <c r="O30" s="122"/>
    </row>
    <row r="31" spans="1:26" ht="17.100000000000001" customHeight="1">
      <c r="A31" s="123"/>
      <c r="B31" s="538" t="s">
        <v>94</v>
      </c>
      <c r="C31" s="538"/>
      <c r="D31" s="194" t="s">
        <v>6</v>
      </c>
      <c r="E31" s="194" t="s">
        <v>7</v>
      </c>
      <c r="F31" s="194" t="s">
        <v>8</v>
      </c>
      <c r="G31" s="194" t="s">
        <v>9</v>
      </c>
      <c r="H31" s="194" t="s">
        <v>10</v>
      </c>
      <c r="I31" s="194" t="s">
        <v>11</v>
      </c>
      <c r="J31" s="163" t="s">
        <v>12</v>
      </c>
      <c r="K31" s="195" t="s">
        <v>13</v>
      </c>
    </row>
    <row r="32" spans="1:26" s="122" customFormat="1" ht="17.100000000000001" customHeight="1">
      <c r="A32" s="472"/>
      <c r="B32" s="452" t="s">
        <v>6</v>
      </c>
      <c r="C32" s="453"/>
      <c r="D32" s="429">
        <v>1543.3703162312549</v>
      </c>
      <c r="E32" s="429">
        <v>643.55524878434505</v>
      </c>
      <c r="F32" s="429">
        <v>1305.1959726408302</v>
      </c>
      <c r="G32" s="429">
        <v>55.438458613930472</v>
      </c>
      <c r="H32" s="429">
        <v>127.84405380584003</v>
      </c>
      <c r="I32" s="429">
        <v>474.62346754682505</v>
      </c>
      <c r="J32" s="429">
        <v>4150.0275176230261</v>
      </c>
      <c r="K32" s="429">
        <v>27.327792859428044</v>
      </c>
      <c r="L32" s="120"/>
      <c r="M32" s="299"/>
      <c r="N32" s="299"/>
      <c r="O32" s="299"/>
      <c r="P32" s="299"/>
      <c r="Q32" s="299"/>
      <c r="R32" s="299"/>
      <c r="S32" s="299"/>
      <c r="T32" s="130"/>
      <c r="U32" s="130"/>
      <c r="V32" s="130"/>
      <c r="W32" s="130"/>
      <c r="X32" s="130"/>
      <c r="Y32" s="130"/>
      <c r="Z32" s="130"/>
    </row>
    <row r="33" spans="1:27" s="122" customFormat="1" ht="17.100000000000001" customHeight="1">
      <c r="A33" s="472"/>
      <c r="B33" s="452" t="s">
        <v>7</v>
      </c>
      <c r="C33" s="453"/>
      <c r="D33" s="429">
        <v>420.74013590585002</v>
      </c>
      <c r="E33" s="326">
        <v>0</v>
      </c>
      <c r="F33" s="429">
        <v>100.12312336056002</v>
      </c>
      <c r="G33" s="429">
        <v>82.749231628719997</v>
      </c>
      <c r="H33" s="429">
        <v>5.2669007400700005</v>
      </c>
      <c r="I33" s="429">
        <v>0.14971439412999998</v>
      </c>
      <c r="J33" s="429">
        <v>609.02910602933014</v>
      </c>
      <c r="K33" s="429">
        <v>4003.5819604416092</v>
      </c>
      <c r="L33" s="120"/>
      <c r="M33" s="299"/>
      <c r="N33" s="299"/>
      <c r="O33" s="299"/>
      <c r="P33" s="299"/>
      <c r="Q33" s="299"/>
      <c r="R33" s="299"/>
      <c r="S33" s="299"/>
      <c r="T33" s="130"/>
      <c r="U33" s="130"/>
      <c r="V33" s="130"/>
      <c r="W33" s="130"/>
      <c r="X33" s="130"/>
      <c r="Y33" s="130"/>
      <c r="Z33" s="130"/>
    </row>
    <row r="34" spans="1:27" s="122" customFormat="1" ht="17.100000000000001" customHeight="1">
      <c r="A34" s="472"/>
      <c r="B34" s="452" t="s">
        <v>8</v>
      </c>
      <c r="C34" s="453"/>
      <c r="D34" s="429">
        <v>2724.3302930595805</v>
      </c>
      <c r="E34" s="429">
        <v>2476.7378690423702</v>
      </c>
      <c r="F34" s="429">
        <v>1289.7926362297915</v>
      </c>
      <c r="G34" s="429">
        <v>1059.3268389886873</v>
      </c>
      <c r="H34" s="429">
        <v>6359.4050744908081</v>
      </c>
      <c r="I34" s="429">
        <v>3243.5567877169915</v>
      </c>
      <c r="J34" s="429">
        <v>17153.14949952823</v>
      </c>
      <c r="K34" s="429">
        <v>1710.9664623055066</v>
      </c>
      <c r="M34" s="303"/>
      <c r="N34" s="303"/>
      <c r="O34" s="303"/>
      <c r="P34" s="303"/>
      <c r="Q34" s="303"/>
      <c r="R34" s="303"/>
      <c r="S34" s="303"/>
      <c r="T34" s="130"/>
      <c r="U34" s="130"/>
      <c r="V34" s="130"/>
      <c r="W34" s="130"/>
      <c r="X34" s="130"/>
      <c r="Y34" s="130"/>
      <c r="Z34" s="130"/>
    </row>
    <row r="35" spans="1:27" s="122" customFormat="1" ht="17.100000000000001" customHeight="1">
      <c r="A35" s="472"/>
      <c r="B35" s="452" t="s">
        <v>9</v>
      </c>
      <c r="C35" s="453"/>
      <c r="D35" s="429">
        <v>1502.6615688357001</v>
      </c>
      <c r="E35" s="429">
        <v>14.620152616654975</v>
      </c>
      <c r="F35" s="429">
        <v>1501.3279938970177</v>
      </c>
      <c r="G35" s="429">
        <v>1232.5909493653471</v>
      </c>
      <c r="H35" s="429">
        <v>2453.3554377129026</v>
      </c>
      <c r="I35" s="429">
        <v>1070.8875216553579</v>
      </c>
      <c r="J35" s="429">
        <v>7775.4436240829809</v>
      </c>
      <c r="K35" s="429">
        <v>248.81524410873419</v>
      </c>
      <c r="L35" s="120"/>
      <c r="M35" s="299"/>
      <c r="N35" s="299"/>
      <c r="O35" s="299"/>
      <c r="P35" s="299"/>
      <c r="Q35" s="299"/>
      <c r="R35" s="299"/>
      <c r="S35" s="299"/>
      <c r="T35" s="130"/>
      <c r="U35" s="130"/>
      <c r="V35" s="130"/>
      <c r="W35" s="130"/>
      <c r="X35" s="130"/>
      <c r="Y35" s="130"/>
      <c r="Z35" s="130"/>
    </row>
    <row r="36" spans="1:27" s="122" customFormat="1" ht="17.100000000000001" customHeight="1">
      <c r="A36" s="472"/>
      <c r="B36" s="452" t="s">
        <v>10</v>
      </c>
      <c r="C36" s="453"/>
      <c r="D36" s="429">
        <v>0</v>
      </c>
      <c r="E36" s="429">
        <v>2.3510474019100003</v>
      </c>
      <c r="F36" s="429">
        <v>4135.9404111039803</v>
      </c>
      <c r="G36" s="429">
        <v>544.67012212619557</v>
      </c>
      <c r="H36" s="429">
        <v>0</v>
      </c>
      <c r="I36" s="429">
        <v>0</v>
      </c>
      <c r="J36" s="429">
        <v>4682.9615806320862</v>
      </c>
      <c r="K36" s="429">
        <v>3561.83290160662</v>
      </c>
      <c r="L36" s="120"/>
      <c r="M36" s="299"/>
      <c r="N36" s="299"/>
      <c r="O36" s="299"/>
      <c r="P36" s="299"/>
      <c r="Q36" s="299"/>
      <c r="R36" s="299"/>
      <c r="S36" s="299"/>
      <c r="T36" s="130"/>
      <c r="U36" s="130"/>
      <c r="V36" s="130"/>
      <c r="W36" s="130"/>
      <c r="X36" s="130"/>
      <c r="Y36" s="130"/>
      <c r="Z36" s="130"/>
    </row>
    <row r="37" spans="1:27" s="122" customFormat="1" ht="17.100000000000001" customHeight="1">
      <c r="A37" s="472"/>
      <c r="B37" s="452" t="s">
        <v>11</v>
      </c>
      <c r="C37" s="453"/>
      <c r="D37" s="429">
        <v>0</v>
      </c>
      <c r="E37" s="429">
        <v>1137.9981768017201</v>
      </c>
      <c r="F37" s="429">
        <v>7442.3177436539418</v>
      </c>
      <c r="G37" s="429">
        <v>3661.2966572262253</v>
      </c>
      <c r="H37" s="429">
        <v>0</v>
      </c>
      <c r="I37" s="429">
        <v>0</v>
      </c>
      <c r="J37" s="429">
        <v>12241.612577681886</v>
      </c>
      <c r="K37" s="429">
        <v>0</v>
      </c>
      <c r="L37" s="120"/>
      <c r="M37" s="299"/>
      <c r="N37" s="299"/>
      <c r="O37" s="299"/>
      <c r="P37" s="299"/>
      <c r="Q37" s="299"/>
      <c r="R37" s="299"/>
      <c r="S37" s="299"/>
      <c r="T37" s="130"/>
      <c r="U37" s="130"/>
      <c r="V37" s="130"/>
      <c r="W37" s="130"/>
      <c r="X37" s="130"/>
      <c r="Y37" s="130"/>
      <c r="Z37" s="130"/>
    </row>
    <row r="38" spans="1:27" s="122" customFormat="1" ht="17.100000000000001" customHeight="1">
      <c r="A38" s="472"/>
      <c r="B38" s="452" t="s">
        <v>13</v>
      </c>
      <c r="C38" s="453"/>
      <c r="D38" s="429">
        <v>2110.3463922850669</v>
      </c>
      <c r="E38" s="429">
        <v>81.578470476709995</v>
      </c>
      <c r="F38" s="429">
        <v>1958.7411535197798</v>
      </c>
      <c r="G38" s="429">
        <v>640.41711864918057</v>
      </c>
      <c r="H38" s="429">
        <v>7054.8400273042398</v>
      </c>
      <c r="I38" s="429">
        <v>0</v>
      </c>
      <c r="J38" s="429">
        <v>11845.923162234976</v>
      </c>
      <c r="K38" s="326">
        <v>0</v>
      </c>
      <c r="L38" s="120"/>
      <c r="M38" s="299"/>
      <c r="N38" s="299"/>
      <c r="O38" s="299"/>
      <c r="P38" s="299"/>
      <c r="Q38" s="299"/>
      <c r="R38" s="299"/>
      <c r="S38" s="299"/>
      <c r="T38" s="130"/>
      <c r="U38" s="130"/>
      <c r="V38" s="130"/>
      <c r="W38" s="130"/>
      <c r="X38" s="130"/>
      <c r="Y38" s="130"/>
      <c r="Z38" s="130"/>
    </row>
    <row r="39" spans="1:27" s="122" customFormat="1" ht="17.100000000000001" customHeight="1">
      <c r="A39" s="301"/>
      <c r="B39" s="452" t="s">
        <v>16</v>
      </c>
      <c r="C39" s="453"/>
      <c r="D39" s="134">
        <v>8301.4487063174529</v>
      </c>
      <c r="E39" s="134">
        <v>4356.8409651237107</v>
      </c>
      <c r="F39" s="134">
        <v>17733.439034405899</v>
      </c>
      <c r="G39" s="134">
        <v>7276.4893765982861</v>
      </c>
      <c r="H39" s="134">
        <v>16000.711494053859</v>
      </c>
      <c r="I39" s="134">
        <v>4789.217491313304</v>
      </c>
      <c r="J39" s="134">
        <v>58458.147067812512</v>
      </c>
      <c r="K39" s="134">
        <v>9552.5243613218991</v>
      </c>
      <c r="L39" s="120"/>
      <c r="M39" s="299"/>
      <c r="N39" s="299"/>
      <c r="O39" s="299"/>
      <c r="P39" s="299"/>
      <c r="Q39" s="299"/>
      <c r="R39" s="299"/>
      <c r="S39" s="299"/>
      <c r="T39" s="299"/>
      <c r="U39" s="299"/>
      <c r="V39" s="299"/>
      <c r="W39" s="299"/>
      <c r="X39" s="130"/>
      <c r="Y39" s="130"/>
      <c r="Z39" s="130"/>
    </row>
    <row r="40" spans="1:27" s="123" customFormat="1">
      <c r="J40" s="155"/>
      <c r="P40" s="155"/>
      <c r="Q40" s="155"/>
      <c r="R40" s="155"/>
      <c r="S40" s="155"/>
      <c r="T40" s="155"/>
      <c r="U40" s="155"/>
      <c r="V40" s="155"/>
      <c r="W40" s="155"/>
    </row>
    <row r="41" spans="1:27" ht="17.100000000000001" customHeight="1">
      <c r="A41" s="123"/>
      <c r="B41" s="191"/>
      <c r="C41" s="162"/>
      <c r="D41" s="464" t="s">
        <v>14</v>
      </c>
      <c r="E41" s="464"/>
      <c r="F41" s="464"/>
      <c r="G41" s="464"/>
      <c r="H41" s="464"/>
      <c r="I41" s="464"/>
      <c r="J41" s="464"/>
      <c r="K41" s="464"/>
      <c r="N41" s="122"/>
      <c r="O41" s="412"/>
    </row>
    <row r="42" spans="1:27" ht="17.100000000000001" customHeight="1">
      <c r="A42" s="123"/>
      <c r="B42" s="191"/>
      <c r="C42" s="193"/>
      <c r="D42" s="464" t="s">
        <v>4</v>
      </c>
      <c r="E42" s="464"/>
      <c r="F42" s="464"/>
      <c r="G42" s="464"/>
      <c r="H42" s="464"/>
      <c r="I42" s="464"/>
      <c r="J42" s="464"/>
      <c r="K42" s="464"/>
      <c r="N42" s="122"/>
      <c r="O42" s="122"/>
    </row>
    <row r="43" spans="1:27" ht="17.100000000000001" customHeight="1">
      <c r="A43" s="123"/>
      <c r="B43" s="538" t="s">
        <v>94</v>
      </c>
      <c r="C43" s="538"/>
      <c r="D43" s="194" t="s">
        <v>6</v>
      </c>
      <c r="E43" s="194" t="s">
        <v>7</v>
      </c>
      <c r="F43" s="194" t="s">
        <v>8</v>
      </c>
      <c r="G43" s="194" t="s">
        <v>9</v>
      </c>
      <c r="H43" s="194" t="s">
        <v>10</v>
      </c>
      <c r="I43" s="194" t="s">
        <v>11</v>
      </c>
      <c r="J43" s="163" t="s">
        <v>12</v>
      </c>
      <c r="K43" s="195" t="s">
        <v>13</v>
      </c>
    </row>
    <row r="44" spans="1:27" s="122" customFormat="1" ht="17.100000000000001" customHeight="1">
      <c r="A44" s="472"/>
      <c r="B44" s="452" t="s">
        <v>6</v>
      </c>
      <c r="C44" s="453"/>
      <c r="D44" s="429">
        <v>1571.3704461352902</v>
      </c>
      <c r="E44" s="429">
        <v>274.45227588645332</v>
      </c>
      <c r="F44" s="429">
        <v>1196.0062826168614</v>
      </c>
      <c r="G44" s="429">
        <v>56.369177997322048</v>
      </c>
      <c r="H44" s="429">
        <v>137.58397334327987</v>
      </c>
      <c r="I44" s="429">
        <v>519.01472986097997</v>
      </c>
      <c r="J44" s="429">
        <v>3754.7968858401869</v>
      </c>
      <c r="K44" s="429">
        <v>28.592662597318519</v>
      </c>
      <c r="L44" s="120"/>
      <c r="M44" s="299"/>
      <c r="N44" s="299"/>
      <c r="O44" s="299"/>
      <c r="P44" s="299"/>
      <c r="Q44" s="299"/>
      <c r="R44" s="299"/>
      <c r="S44" s="299"/>
      <c r="T44" s="130"/>
      <c r="U44" s="130"/>
      <c r="V44" s="130"/>
      <c r="W44" s="130"/>
      <c r="X44" s="130"/>
      <c r="Y44" s="130"/>
      <c r="Z44" s="130"/>
      <c r="AA44" s="130"/>
    </row>
    <row r="45" spans="1:27" s="122" customFormat="1" ht="17.100000000000001" customHeight="1">
      <c r="A45" s="472"/>
      <c r="B45" s="452" t="s">
        <v>7</v>
      </c>
      <c r="C45" s="453"/>
      <c r="D45" s="429">
        <v>424.03860281852991</v>
      </c>
      <c r="E45" s="326">
        <v>0</v>
      </c>
      <c r="F45" s="429">
        <v>51.381439575039998</v>
      </c>
      <c r="G45" s="429">
        <v>84.384842278573004</v>
      </c>
      <c r="H45" s="429">
        <v>4.601078030430001</v>
      </c>
      <c r="I45" s="429">
        <v>9.1479826690000002E-2</v>
      </c>
      <c r="J45" s="429">
        <v>564.49744252926303</v>
      </c>
      <c r="K45" s="429">
        <v>4043.8871766735301</v>
      </c>
      <c r="L45" s="120"/>
      <c r="M45" s="299"/>
      <c r="N45" s="299"/>
      <c r="O45" s="299"/>
      <c r="P45" s="299"/>
      <c r="Q45" s="299"/>
      <c r="R45" s="299"/>
      <c r="S45" s="299"/>
      <c r="T45" s="130"/>
      <c r="U45" s="130"/>
      <c r="V45" s="130"/>
      <c r="W45" s="130"/>
      <c r="X45" s="130"/>
      <c r="Y45" s="130"/>
      <c r="Z45" s="130"/>
      <c r="AA45" s="130"/>
    </row>
    <row r="46" spans="1:27" s="122" customFormat="1" ht="17.100000000000001" customHeight="1">
      <c r="A46" s="472"/>
      <c r="B46" s="452" t="s">
        <v>8</v>
      </c>
      <c r="C46" s="453"/>
      <c r="D46" s="429">
        <v>2690.0772129256106</v>
      </c>
      <c r="E46" s="429">
        <v>2704.1112242401159</v>
      </c>
      <c r="F46" s="429">
        <v>1285.4497144156751</v>
      </c>
      <c r="G46" s="429">
        <v>1118.2904144617044</v>
      </c>
      <c r="H46" s="429">
        <v>6659.4841833935634</v>
      </c>
      <c r="I46" s="429">
        <v>3365.0842494765661</v>
      </c>
      <c r="J46" s="429">
        <v>17822.496998913237</v>
      </c>
      <c r="K46" s="429">
        <v>1672.0170889334661</v>
      </c>
      <c r="L46" s="120"/>
      <c r="M46" s="299"/>
      <c r="N46" s="299"/>
      <c r="O46" s="299"/>
      <c r="P46" s="299"/>
      <c r="Q46" s="299"/>
      <c r="R46" s="299"/>
      <c r="S46" s="299"/>
      <c r="T46" s="130"/>
      <c r="U46" s="130"/>
      <c r="V46" s="130"/>
      <c r="W46" s="130"/>
      <c r="X46" s="130"/>
      <c r="Y46" s="130"/>
      <c r="Z46" s="130"/>
      <c r="AA46" s="130"/>
    </row>
    <row r="47" spans="1:27" s="122" customFormat="1" ht="17.100000000000001" customHeight="1">
      <c r="A47" s="472"/>
      <c r="B47" s="452" t="s">
        <v>9</v>
      </c>
      <c r="C47" s="453"/>
      <c r="D47" s="429">
        <v>1530.4791864461074</v>
      </c>
      <c r="E47" s="429">
        <v>13.465219362288229</v>
      </c>
      <c r="F47" s="429">
        <v>1520.0701013103862</v>
      </c>
      <c r="G47" s="429">
        <v>1247.6445445760774</v>
      </c>
      <c r="H47" s="429">
        <v>2524.1850412092608</v>
      </c>
      <c r="I47" s="429">
        <v>1097.7232392783849</v>
      </c>
      <c r="J47" s="429">
        <v>7933.5673321825052</v>
      </c>
      <c r="K47" s="429">
        <v>272.52468180789589</v>
      </c>
      <c r="L47" s="120"/>
      <c r="M47" s="299"/>
      <c r="N47" s="299"/>
      <c r="O47" s="299"/>
      <c r="P47" s="299"/>
      <c r="Q47" s="299"/>
      <c r="R47" s="299"/>
      <c r="S47" s="299"/>
      <c r="T47" s="130"/>
      <c r="U47" s="130"/>
      <c r="V47" s="130"/>
      <c r="W47" s="130"/>
      <c r="X47" s="130"/>
      <c r="Y47" s="130"/>
      <c r="Z47" s="130"/>
      <c r="AA47" s="130"/>
    </row>
    <row r="48" spans="1:27" s="122" customFormat="1" ht="17.100000000000001" customHeight="1">
      <c r="A48" s="472"/>
      <c r="B48" s="452" t="s">
        <v>10</v>
      </c>
      <c r="C48" s="453"/>
      <c r="D48" s="429">
        <v>0</v>
      </c>
      <c r="E48" s="429">
        <v>2.0723848552200002</v>
      </c>
      <c r="F48" s="429">
        <v>4424.7473758757942</v>
      </c>
      <c r="G48" s="429">
        <v>550.37682427680431</v>
      </c>
      <c r="H48" s="429">
        <v>64.457234999999997</v>
      </c>
      <c r="I48" s="429">
        <v>0</v>
      </c>
      <c r="J48" s="429">
        <v>5041.6538200078185</v>
      </c>
      <c r="K48" s="429">
        <v>3536.8470391102669</v>
      </c>
      <c r="M48" s="303"/>
      <c r="N48" s="303"/>
      <c r="O48" s="303"/>
      <c r="P48" s="303"/>
      <c r="Q48" s="303"/>
      <c r="R48" s="303"/>
      <c r="S48" s="303"/>
      <c r="T48" s="130"/>
      <c r="U48" s="130"/>
      <c r="V48" s="130"/>
      <c r="W48" s="130"/>
      <c r="X48" s="130"/>
      <c r="Y48" s="130"/>
      <c r="Z48" s="130"/>
      <c r="AA48" s="130"/>
    </row>
    <row r="49" spans="1:31" s="122" customFormat="1" ht="17.100000000000001" customHeight="1">
      <c r="A49" s="472"/>
      <c r="B49" s="452" t="s">
        <v>11</v>
      </c>
      <c r="C49" s="453"/>
      <c r="D49" s="429">
        <v>0</v>
      </c>
      <c r="E49" s="429">
        <v>1351.1655346656082</v>
      </c>
      <c r="F49" s="429">
        <v>7762.2867356145462</v>
      </c>
      <c r="G49" s="429">
        <v>3827.7701987101391</v>
      </c>
      <c r="H49" s="429">
        <v>175.90004000000002</v>
      </c>
      <c r="I49" s="429">
        <v>0</v>
      </c>
      <c r="J49" s="429">
        <v>13117.122508990295</v>
      </c>
      <c r="K49" s="429">
        <v>0</v>
      </c>
      <c r="L49" s="120"/>
      <c r="M49" s="299"/>
      <c r="N49" s="299"/>
      <c r="O49" s="299"/>
      <c r="P49" s="299"/>
      <c r="Q49" s="299"/>
      <c r="R49" s="299"/>
      <c r="S49" s="299"/>
      <c r="T49" s="130"/>
      <c r="U49" s="130"/>
      <c r="V49" s="130"/>
      <c r="W49" s="130"/>
      <c r="X49" s="130"/>
      <c r="Y49" s="130"/>
      <c r="Z49" s="130"/>
      <c r="AA49" s="130"/>
    </row>
    <row r="50" spans="1:31" s="122" customFormat="1" ht="17.100000000000001" customHeight="1">
      <c r="A50" s="472"/>
      <c r="B50" s="452" t="s">
        <v>13</v>
      </c>
      <c r="C50" s="453"/>
      <c r="D50" s="429">
        <v>2093.6659587584641</v>
      </c>
      <c r="E50" s="429">
        <v>80.347350154324772</v>
      </c>
      <c r="F50" s="429">
        <v>1934.5324057084331</v>
      </c>
      <c r="G50" s="429">
        <v>708.28419214111648</v>
      </c>
      <c r="H50" s="429">
        <v>7095.690230086645</v>
      </c>
      <c r="I50" s="429">
        <v>0</v>
      </c>
      <c r="J50" s="429">
        <v>11912.520136848983</v>
      </c>
      <c r="K50" s="326">
        <v>0</v>
      </c>
      <c r="L50" s="120"/>
      <c r="M50" s="299"/>
      <c r="N50" s="299"/>
      <c r="O50" s="299"/>
      <c r="P50" s="299"/>
      <c r="Q50" s="299"/>
      <c r="R50" s="299"/>
      <c r="S50" s="299"/>
      <c r="T50" s="130"/>
      <c r="U50" s="130"/>
      <c r="V50" s="130"/>
      <c r="W50" s="130"/>
      <c r="X50" s="130"/>
      <c r="Y50" s="130"/>
      <c r="Z50" s="130"/>
      <c r="AA50" s="130"/>
    </row>
    <row r="51" spans="1:31" s="122" customFormat="1" ht="17.100000000000001" customHeight="1">
      <c r="A51" s="301"/>
      <c r="B51" s="452" t="s">
        <v>16</v>
      </c>
      <c r="C51" s="453"/>
      <c r="D51" s="134">
        <v>8309.6314070840017</v>
      </c>
      <c r="E51" s="134">
        <v>4425.6139891640105</v>
      </c>
      <c r="F51" s="134">
        <v>18174.474055116738</v>
      </c>
      <c r="G51" s="134">
        <v>7593.1201944417371</v>
      </c>
      <c r="H51" s="134">
        <v>16661.901781063178</v>
      </c>
      <c r="I51" s="134">
        <v>4981.9136984426204</v>
      </c>
      <c r="J51" s="134">
        <v>60146.655125312282</v>
      </c>
      <c r="K51" s="134">
        <v>9553.868649122478</v>
      </c>
      <c r="L51" s="120"/>
      <c r="M51" s="299"/>
      <c r="N51" s="299"/>
      <c r="O51" s="299"/>
      <c r="P51" s="299"/>
      <c r="Q51" s="299"/>
      <c r="R51" s="299"/>
      <c r="S51" s="299"/>
      <c r="T51" s="299"/>
      <c r="U51" s="299"/>
      <c r="V51" s="299"/>
      <c r="W51" s="299"/>
      <c r="X51" s="130"/>
      <c r="Y51" s="130"/>
      <c r="Z51" s="130"/>
      <c r="AA51" s="130"/>
    </row>
    <row r="52" spans="1:31" s="123" customFormat="1">
      <c r="J52" s="155"/>
      <c r="P52" s="155"/>
      <c r="Q52" s="155"/>
      <c r="R52" s="155"/>
      <c r="S52" s="155"/>
      <c r="T52" s="155"/>
      <c r="U52" s="155"/>
      <c r="V52" s="155"/>
      <c r="W52" s="155"/>
    </row>
    <row r="53" spans="1:31" ht="17.100000000000001" customHeight="1">
      <c r="A53" s="123"/>
      <c r="B53" s="191"/>
      <c r="C53" s="162"/>
      <c r="D53" s="464" t="s">
        <v>98</v>
      </c>
      <c r="E53" s="464"/>
      <c r="F53" s="464"/>
      <c r="G53" s="464"/>
      <c r="H53" s="464"/>
      <c r="I53" s="464"/>
      <c r="J53" s="464"/>
      <c r="K53" s="464"/>
      <c r="N53" s="122"/>
      <c r="O53" s="412"/>
    </row>
    <row r="54" spans="1:31" ht="17.100000000000001" customHeight="1">
      <c r="A54" s="123"/>
      <c r="B54" s="191"/>
      <c r="C54" s="193"/>
      <c r="D54" s="464" t="s">
        <v>4</v>
      </c>
      <c r="E54" s="464"/>
      <c r="F54" s="464"/>
      <c r="G54" s="464"/>
      <c r="H54" s="464"/>
      <c r="I54" s="464"/>
      <c r="J54" s="464"/>
      <c r="K54" s="464"/>
      <c r="N54" s="122"/>
      <c r="O54" s="122"/>
    </row>
    <row r="55" spans="1:31" ht="17.100000000000001" customHeight="1">
      <c r="A55" s="123"/>
      <c r="B55" s="538" t="s">
        <v>94</v>
      </c>
      <c r="C55" s="538"/>
      <c r="D55" s="194" t="s">
        <v>6</v>
      </c>
      <c r="E55" s="194" t="s">
        <v>7</v>
      </c>
      <c r="F55" s="194" t="s">
        <v>8</v>
      </c>
      <c r="G55" s="194" t="s">
        <v>9</v>
      </c>
      <c r="H55" s="194" t="s">
        <v>10</v>
      </c>
      <c r="I55" s="194" t="s">
        <v>11</v>
      </c>
      <c r="J55" s="163" t="s">
        <v>12</v>
      </c>
      <c r="K55" s="195" t="s">
        <v>13</v>
      </c>
      <c r="M55" s="197"/>
      <c r="N55" s="197"/>
      <c r="O55" s="197"/>
      <c r="P55" s="197"/>
      <c r="Q55" s="197"/>
      <c r="R55" s="197"/>
      <c r="S55" s="197"/>
      <c r="T55" s="197"/>
    </row>
    <row r="56" spans="1:31" s="122" customFormat="1" ht="17.100000000000001" customHeight="1">
      <c r="A56" s="472"/>
      <c r="B56" s="452" t="s">
        <v>6</v>
      </c>
      <c r="C56" s="453"/>
      <c r="D56" s="429">
        <v>1600.3395238036683</v>
      </c>
      <c r="E56" s="429">
        <v>824.18621853882996</v>
      </c>
      <c r="F56" s="429">
        <v>1405.5312089960544</v>
      </c>
      <c r="G56" s="429">
        <v>54.555412561467662</v>
      </c>
      <c r="H56" s="429">
        <v>138.26626685609918</v>
      </c>
      <c r="I56" s="429">
        <v>546.84200568726885</v>
      </c>
      <c r="J56" s="429">
        <v>4569.7206364433887</v>
      </c>
      <c r="K56" s="429">
        <v>28.2076370479144</v>
      </c>
      <c r="L56" s="120"/>
      <c r="M56" s="299"/>
      <c r="N56" s="299"/>
      <c r="O56" s="299"/>
      <c r="P56" s="299"/>
      <c r="Q56" s="299"/>
      <c r="R56" s="299"/>
      <c r="S56" s="299"/>
      <c r="T56" s="299"/>
      <c r="U56" s="130"/>
      <c r="V56" s="130"/>
      <c r="W56" s="130"/>
      <c r="X56" s="130"/>
      <c r="Y56" s="130"/>
      <c r="Z56" s="130"/>
      <c r="AA56" s="130"/>
      <c r="AB56" s="130"/>
      <c r="AC56" s="130"/>
      <c r="AD56" s="130"/>
      <c r="AE56" s="130"/>
    </row>
    <row r="57" spans="1:31" s="122" customFormat="1" ht="17.100000000000001" customHeight="1">
      <c r="A57" s="472"/>
      <c r="B57" s="452" t="s">
        <v>7</v>
      </c>
      <c r="C57" s="453"/>
      <c r="D57" s="429">
        <v>740.05207556929986</v>
      </c>
      <c r="E57" s="326">
        <v>0</v>
      </c>
      <c r="F57" s="429">
        <v>14.674814439645399</v>
      </c>
      <c r="G57" s="429">
        <v>87.143025472960005</v>
      </c>
      <c r="H57" s="429">
        <v>4.4833381568700004</v>
      </c>
      <c r="I57" s="429">
        <v>0.10368244532</v>
      </c>
      <c r="J57" s="429">
        <v>846.45693608409533</v>
      </c>
      <c r="K57" s="429">
        <v>4120.6156375103201</v>
      </c>
      <c r="L57" s="120"/>
      <c r="M57" s="299"/>
      <c r="N57" s="299"/>
      <c r="O57" s="299"/>
      <c r="P57" s="299"/>
      <c r="Q57" s="299"/>
      <c r="R57" s="299"/>
      <c r="S57" s="299"/>
      <c r="T57" s="299"/>
      <c r="U57" s="130"/>
      <c r="V57" s="130"/>
      <c r="W57" s="130"/>
      <c r="X57" s="130"/>
      <c r="Y57" s="130"/>
      <c r="Z57" s="130"/>
      <c r="AA57" s="130"/>
      <c r="AB57" s="130"/>
      <c r="AC57" s="130"/>
      <c r="AD57" s="130"/>
      <c r="AE57" s="130"/>
    </row>
    <row r="58" spans="1:31" s="122" customFormat="1" ht="17.100000000000001" customHeight="1">
      <c r="A58" s="472"/>
      <c r="B58" s="452" t="s">
        <v>8</v>
      </c>
      <c r="C58" s="453"/>
      <c r="D58" s="429">
        <v>2886.0838957790397</v>
      </c>
      <c r="E58" s="429">
        <v>2447.5839122169818</v>
      </c>
      <c r="F58" s="429">
        <v>1333.0008920459732</v>
      </c>
      <c r="G58" s="429">
        <v>1061.4416248642772</v>
      </c>
      <c r="H58" s="429">
        <v>6706.5452324522012</v>
      </c>
      <c r="I58" s="429">
        <v>3423.4094818738604</v>
      </c>
      <c r="J58" s="429">
        <v>17858.065039232333</v>
      </c>
      <c r="K58" s="429">
        <v>1696.5573879489807</v>
      </c>
      <c r="L58" s="120"/>
      <c r="M58" s="299"/>
      <c r="N58" s="299"/>
      <c r="O58" s="299"/>
      <c r="P58" s="299"/>
      <c r="Q58" s="299"/>
      <c r="R58" s="299"/>
      <c r="S58" s="299"/>
      <c r="T58" s="299"/>
      <c r="U58" s="130"/>
      <c r="V58" s="130"/>
      <c r="W58" s="130"/>
      <c r="X58" s="130"/>
      <c r="Y58" s="130"/>
      <c r="Z58" s="130"/>
      <c r="AA58" s="130"/>
      <c r="AB58" s="130"/>
      <c r="AC58" s="130"/>
      <c r="AD58" s="130"/>
      <c r="AE58" s="130"/>
    </row>
    <row r="59" spans="1:31" s="122" customFormat="1" ht="17.100000000000001" customHeight="1">
      <c r="A59" s="472"/>
      <c r="B59" s="452" t="s">
        <v>9</v>
      </c>
      <c r="C59" s="453"/>
      <c r="D59" s="429">
        <v>1567.0492632546575</v>
      </c>
      <c r="E59" s="429">
        <v>12.694958380911585</v>
      </c>
      <c r="F59" s="429">
        <v>1354.7778989923745</v>
      </c>
      <c r="G59" s="429">
        <v>1237.6329034818671</v>
      </c>
      <c r="H59" s="429">
        <v>2331.9902467829129</v>
      </c>
      <c r="I59" s="429">
        <v>1132.6114412056174</v>
      </c>
      <c r="J59" s="429">
        <v>7636.7567120983422</v>
      </c>
      <c r="K59" s="429">
        <v>236.95842477482549</v>
      </c>
      <c r="L59" s="120"/>
      <c r="M59" s="299"/>
      <c r="N59" s="299"/>
      <c r="O59" s="299"/>
      <c r="P59" s="299"/>
      <c r="Q59" s="299"/>
      <c r="R59" s="299"/>
      <c r="S59" s="299"/>
      <c r="T59" s="299"/>
      <c r="U59" s="130"/>
      <c r="V59" s="130"/>
      <c r="W59" s="130"/>
      <c r="X59" s="130"/>
      <c r="Y59" s="130"/>
      <c r="Z59" s="130"/>
      <c r="AA59" s="130"/>
      <c r="AB59" s="130"/>
      <c r="AC59" s="130"/>
      <c r="AD59" s="130"/>
      <c r="AE59" s="130"/>
    </row>
    <row r="60" spans="1:31" s="122" customFormat="1" ht="17.100000000000001" customHeight="1">
      <c r="A60" s="472"/>
      <c r="B60" s="452" t="s">
        <v>10</v>
      </c>
      <c r="C60" s="453"/>
      <c r="D60" s="429">
        <v>0</v>
      </c>
      <c r="E60" s="429">
        <v>2.1088706391000001</v>
      </c>
      <c r="F60" s="429">
        <v>4642.9659654686311</v>
      </c>
      <c r="G60" s="429">
        <v>549.84169168397398</v>
      </c>
      <c r="H60" s="429">
        <v>58.996667000000002</v>
      </c>
      <c r="I60" s="429">
        <v>0</v>
      </c>
      <c r="J60" s="429">
        <v>5253.9131947917058</v>
      </c>
      <c r="K60" s="429">
        <v>3532.7131577893297</v>
      </c>
      <c r="L60" s="120"/>
      <c r="M60" s="327"/>
      <c r="N60" s="299"/>
      <c r="O60" s="299"/>
      <c r="P60" s="299"/>
      <c r="Q60" s="299"/>
      <c r="R60" s="299"/>
      <c r="S60" s="299"/>
      <c r="T60" s="299"/>
      <c r="U60" s="130"/>
      <c r="V60" s="130"/>
      <c r="W60" s="130"/>
      <c r="X60" s="130"/>
      <c r="Y60" s="130"/>
      <c r="Z60" s="130"/>
      <c r="AA60" s="130"/>
      <c r="AB60" s="130"/>
      <c r="AC60" s="130"/>
      <c r="AD60" s="130"/>
      <c r="AE60" s="130"/>
    </row>
    <row r="61" spans="1:31" s="122" customFormat="1" ht="17.100000000000001" customHeight="1">
      <c r="A61" s="472"/>
      <c r="B61" s="452" t="s">
        <v>11</v>
      </c>
      <c r="C61" s="453"/>
      <c r="D61" s="429">
        <v>0</v>
      </c>
      <c r="E61" s="429">
        <v>1378.2465394672683</v>
      </c>
      <c r="F61" s="429">
        <v>7713.7700127832986</v>
      </c>
      <c r="G61" s="429">
        <v>4067.7652803863516</v>
      </c>
      <c r="H61" s="429">
        <v>178.01675649999999</v>
      </c>
      <c r="I61" s="429">
        <v>0</v>
      </c>
      <c r="J61" s="429">
        <v>13337.798589136917</v>
      </c>
      <c r="K61" s="429">
        <v>0</v>
      </c>
      <c r="L61" s="120"/>
      <c r="M61" s="299"/>
      <c r="N61" s="299"/>
      <c r="O61" s="299"/>
      <c r="P61" s="299"/>
      <c r="Q61" s="299"/>
      <c r="R61" s="299"/>
      <c r="S61" s="299"/>
      <c r="T61" s="299"/>
      <c r="U61" s="130"/>
      <c r="V61" s="130"/>
      <c r="W61" s="130"/>
      <c r="X61" s="130"/>
      <c r="Y61" s="130"/>
      <c r="Z61" s="130"/>
      <c r="AA61" s="130"/>
      <c r="AB61" s="130"/>
      <c r="AC61" s="130"/>
      <c r="AD61" s="130"/>
      <c r="AE61" s="130"/>
    </row>
    <row r="62" spans="1:31" s="122" customFormat="1" ht="17.100000000000001" customHeight="1">
      <c r="A62" s="472"/>
      <c r="B62" s="452" t="s">
        <v>13</v>
      </c>
      <c r="C62" s="453"/>
      <c r="D62" s="429">
        <v>2175.7600673132215</v>
      </c>
      <c r="E62" s="429">
        <v>80.079226373378404</v>
      </c>
      <c r="F62" s="429">
        <v>1555.700382408862</v>
      </c>
      <c r="G62" s="429">
        <v>605.00599892814887</v>
      </c>
      <c r="H62" s="429">
        <v>6259.3658331110628</v>
      </c>
      <c r="I62" s="429">
        <v>0</v>
      </c>
      <c r="J62" s="429">
        <v>10675.911508134674</v>
      </c>
      <c r="K62" s="326">
        <v>0</v>
      </c>
      <c r="M62" s="303"/>
      <c r="N62" s="303"/>
      <c r="O62" s="303"/>
      <c r="P62" s="303"/>
      <c r="Q62" s="303"/>
      <c r="R62" s="303"/>
      <c r="S62" s="303"/>
      <c r="T62" s="303"/>
      <c r="U62" s="130"/>
      <c r="V62" s="130"/>
      <c r="W62" s="130"/>
      <c r="X62" s="130"/>
      <c r="Y62" s="130"/>
      <c r="Z62" s="130"/>
      <c r="AA62" s="130"/>
      <c r="AB62" s="130"/>
      <c r="AC62" s="130"/>
      <c r="AD62" s="130"/>
      <c r="AE62" s="130"/>
    </row>
    <row r="63" spans="1:31" s="122" customFormat="1" ht="17.100000000000001" customHeight="1">
      <c r="A63" s="301"/>
      <c r="B63" s="452" t="s">
        <v>16</v>
      </c>
      <c r="C63" s="453"/>
      <c r="D63" s="134">
        <v>8969.2848257198875</v>
      </c>
      <c r="E63" s="134">
        <v>4744.8997256164703</v>
      </c>
      <c r="F63" s="134">
        <v>18020.421175134838</v>
      </c>
      <c r="G63" s="134">
        <v>7663.3859373790474</v>
      </c>
      <c r="H63" s="134">
        <v>15677.664340859144</v>
      </c>
      <c r="I63" s="134">
        <v>5102.9666112120667</v>
      </c>
      <c r="J63" s="134">
        <v>60178.622615921464</v>
      </c>
      <c r="K63" s="134">
        <v>9615.0522450713706</v>
      </c>
      <c r="L63" s="120"/>
      <c r="M63" s="328"/>
      <c r="N63" s="299"/>
      <c r="O63" s="299"/>
      <c r="P63" s="299"/>
      <c r="Q63" s="299"/>
      <c r="R63" s="299"/>
      <c r="S63" s="299"/>
      <c r="T63" s="299"/>
      <c r="U63" s="299"/>
      <c r="V63" s="299"/>
      <c r="W63" s="299"/>
      <c r="X63" s="130"/>
      <c r="Y63" s="130"/>
      <c r="Z63" s="130"/>
      <c r="AA63" s="130"/>
      <c r="AB63" s="130"/>
      <c r="AC63" s="130"/>
      <c r="AD63" s="130"/>
      <c r="AE63" s="130"/>
    </row>
    <row r="64" spans="1:31" s="123" customFormat="1">
      <c r="J64" s="155"/>
      <c r="P64" s="155"/>
      <c r="Q64" s="155"/>
      <c r="R64" s="155"/>
      <c r="S64" s="155"/>
      <c r="T64" s="155"/>
      <c r="U64" s="155"/>
      <c r="V64" s="155"/>
      <c r="W64" s="155"/>
    </row>
    <row r="65" spans="1:31" ht="17.100000000000001" customHeight="1">
      <c r="A65" s="123"/>
      <c r="B65" s="191"/>
      <c r="C65" s="162"/>
      <c r="D65" s="464" t="s">
        <v>99</v>
      </c>
      <c r="E65" s="464"/>
      <c r="F65" s="464"/>
      <c r="G65" s="464"/>
      <c r="H65" s="464"/>
      <c r="I65" s="464"/>
      <c r="J65" s="464"/>
      <c r="K65" s="464"/>
      <c r="N65" s="122"/>
      <c r="O65" s="412"/>
    </row>
    <row r="66" spans="1:31" ht="17.100000000000001" customHeight="1">
      <c r="A66" s="123"/>
      <c r="B66" s="191"/>
      <c r="C66" s="193"/>
      <c r="D66" s="464" t="s">
        <v>4</v>
      </c>
      <c r="E66" s="464"/>
      <c r="F66" s="464"/>
      <c r="G66" s="464"/>
      <c r="H66" s="464"/>
      <c r="I66" s="464"/>
      <c r="J66" s="464"/>
      <c r="K66" s="464"/>
      <c r="N66" s="122"/>
      <c r="O66" s="122"/>
    </row>
    <row r="67" spans="1:31" ht="17.100000000000001" customHeight="1">
      <c r="A67" s="123"/>
      <c r="B67" s="538" t="s">
        <v>94</v>
      </c>
      <c r="C67" s="538"/>
      <c r="D67" s="194" t="s">
        <v>6</v>
      </c>
      <c r="E67" s="194" t="s">
        <v>7</v>
      </c>
      <c r="F67" s="194" t="s">
        <v>8</v>
      </c>
      <c r="G67" s="194" t="s">
        <v>9</v>
      </c>
      <c r="H67" s="194" t="s">
        <v>10</v>
      </c>
      <c r="I67" s="194" t="s">
        <v>11</v>
      </c>
      <c r="J67" s="163" t="s">
        <v>12</v>
      </c>
      <c r="K67" s="195" t="s">
        <v>13</v>
      </c>
      <c r="M67" s="197"/>
      <c r="N67" s="197"/>
      <c r="O67" s="197"/>
      <c r="P67" s="197"/>
      <c r="Q67" s="197"/>
      <c r="R67" s="197"/>
      <c r="S67" s="197"/>
      <c r="T67" s="197"/>
    </row>
    <row r="68" spans="1:31" s="122" customFormat="1" ht="17.100000000000001" customHeight="1">
      <c r="A68" s="472"/>
      <c r="B68" s="452" t="s">
        <v>6</v>
      </c>
      <c r="C68" s="453"/>
      <c r="D68" s="429">
        <v>1707.5619588267148</v>
      </c>
      <c r="E68" s="429">
        <v>920.090983626602</v>
      </c>
      <c r="F68" s="429">
        <v>1370.6376666725707</v>
      </c>
      <c r="G68" s="429">
        <v>43.074734461748889</v>
      </c>
      <c r="H68" s="429">
        <v>145.40164145815547</v>
      </c>
      <c r="I68" s="429">
        <v>553.8571777886043</v>
      </c>
      <c r="J68" s="429">
        <v>4740.624162834396</v>
      </c>
      <c r="K68" s="429">
        <v>35.276172663563891</v>
      </c>
      <c r="L68" s="120"/>
      <c r="M68" s="299"/>
      <c r="N68" s="299"/>
      <c r="O68" s="299"/>
      <c r="P68" s="299"/>
      <c r="Q68" s="299"/>
      <c r="R68" s="299"/>
      <c r="S68" s="299"/>
      <c r="T68" s="299"/>
      <c r="U68" s="130"/>
      <c r="V68" s="130"/>
      <c r="W68" s="130"/>
      <c r="X68" s="130"/>
      <c r="Y68" s="130"/>
      <c r="Z68" s="130"/>
      <c r="AA68" s="130"/>
      <c r="AB68" s="130"/>
      <c r="AC68" s="130"/>
      <c r="AD68" s="130"/>
      <c r="AE68" s="130"/>
    </row>
    <row r="69" spans="1:31" s="122" customFormat="1" ht="17.100000000000001" customHeight="1">
      <c r="A69" s="472"/>
      <c r="B69" s="452" t="s">
        <v>7</v>
      </c>
      <c r="C69" s="453"/>
      <c r="D69" s="429">
        <v>1403.0088027582499</v>
      </c>
      <c r="E69" s="326">
        <v>0</v>
      </c>
      <c r="F69" s="429">
        <v>25.237822437627607</v>
      </c>
      <c r="G69" s="429">
        <v>86.83983744615999</v>
      </c>
      <c r="H69" s="429">
        <v>3.8853504270300001</v>
      </c>
      <c r="I69" s="429">
        <v>0.11247277612000001</v>
      </c>
      <c r="J69" s="429">
        <v>1519.0842858451874</v>
      </c>
      <c r="K69" s="429">
        <v>4307.1602407639903</v>
      </c>
      <c r="L69" s="120"/>
      <c r="M69" s="299"/>
      <c r="N69" s="299"/>
      <c r="O69" s="299"/>
      <c r="P69" s="299"/>
      <c r="Q69" s="299"/>
      <c r="R69" s="299"/>
      <c r="S69" s="299"/>
      <c r="T69" s="299"/>
      <c r="U69" s="130"/>
      <c r="V69" s="130"/>
      <c r="W69" s="130"/>
      <c r="X69" s="130"/>
      <c r="Y69" s="130"/>
      <c r="Z69" s="130"/>
      <c r="AA69" s="130"/>
      <c r="AB69" s="130"/>
      <c r="AC69" s="130"/>
      <c r="AD69" s="130"/>
      <c r="AE69" s="130"/>
    </row>
    <row r="70" spans="1:31" s="122" customFormat="1" ht="17.100000000000001" customHeight="1">
      <c r="A70" s="472"/>
      <c r="B70" s="452" t="s">
        <v>8</v>
      </c>
      <c r="C70" s="453"/>
      <c r="D70" s="429">
        <v>2806.0540403673831</v>
      </c>
      <c r="E70" s="429">
        <v>3106.6022658941556</v>
      </c>
      <c r="F70" s="429">
        <v>1379.0670840271928</v>
      </c>
      <c r="G70" s="429">
        <v>1062.6737773732634</v>
      </c>
      <c r="H70" s="429">
        <v>6622.9821705631775</v>
      </c>
      <c r="I70" s="429">
        <v>3364.3168983807236</v>
      </c>
      <c r="J70" s="429">
        <v>18341.696236605894</v>
      </c>
      <c r="K70" s="429">
        <v>1690.7148810867393</v>
      </c>
      <c r="L70" s="120"/>
      <c r="M70" s="299"/>
      <c r="N70" s="299"/>
      <c r="O70" s="299"/>
      <c r="P70" s="299"/>
      <c r="Q70" s="299"/>
      <c r="R70" s="299"/>
      <c r="S70" s="299"/>
      <c r="T70" s="299"/>
      <c r="U70" s="130"/>
      <c r="V70" s="130"/>
      <c r="W70" s="130"/>
      <c r="X70" s="130"/>
      <c r="Y70" s="130"/>
      <c r="Z70" s="130"/>
      <c r="AA70" s="130"/>
      <c r="AB70" s="130"/>
      <c r="AC70" s="130"/>
      <c r="AD70" s="130"/>
      <c r="AE70" s="130"/>
    </row>
    <row r="71" spans="1:31" s="122" customFormat="1" ht="17.100000000000001" customHeight="1">
      <c r="A71" s="472"/>
      <c r="B71" s="452" t="s">
        <v>9</v>
      </c>
      <c r="C71" s="453"/>
      <c r="D71" s="429">
        <v>1652.0782698917978</v>
      </c>
      <c r="E71" s="429">
        <v>17.321253497168637</v>
      </c>
      <c r="F71" s="429">
        <v>1283.6950849530729</v>
      </c>
      <c r="G71" s="429">
        <v>1198.90881012309</v>
      </c>
      <c r="H71" s="429">
        <v>2507.9266996233878</v>
      </c>
      <c r="I71" s="429">
        <v>1122.1459356988332</v>
      </c>
      <c r="J71" s="429">
        <v>7782.0760537873512</v>
      </c>
      <c r="K71" s="429">
        <v>231.51838143348982</v>
      </c>
      <c r="L71" s="120"/>
      <c r="M71" s="299"/>
      <c r="N71" s="299"/>
      <c r="O71" s="299"/>
      <c r="P71" s="299"/>
      <c r="Q71" s="299"/>
      <c r="R71" s="299"/>
      <c r="S71" s="299"/>
      <c r="T71" s="299"/>
      <c r="U71" s="130"/>
      <c r="V71" s="130"/>
      <c r="W71" s="130"/>
      <c r="X71" s="130"/>
      <c r="Y71" s="130"/>
      <c r="Z71" s="130"/>
      <c r="AA71" s="130"/>
      <c r="AB71" s="130"/>
      <c r="AC71" s="130"/>
      <c r="AD71" s="130"/>
      <c r="AE71" s="130"/>
    </row>
    <row r="72" spans="1:31" s="122" customFormat="1" ht="17.100000000000001" customHeight="1">
      <c r="A72" s="472"/>
      <c r="B72" s="452" t="s">
        <v>10</v>
      </c>
      <c r="C72" s="453"/>
      <c r="D72" s="429">
        <v>0</v>
      </c>
      <c r="E72" s="429">
        <v>2.1464573836999996</v>
      </c>
      <c r="F72" s="429">
        <v>4748.096567369771</v>
      </c>
      <c r="G72" s="429">
        <v>556.53044868472546</v>
      </c>
      <c r="H72" s="429">
        <v>61.559597000000004</v>
      </c>
      <c r="I72" s="429">
        <v>0</v>
      </c>
      <c r="J72" s="429">
        <v>5368.333070438197</v>
      </c>
      <c r="K72" s="429">
        <v>3626.2098953326486</v>
      </c>
      <c r="L72" s="120"/>
      <c r="M72" s="327"/>
      <c r="N72" s="299"/>
      <c r="O72" s="299"/>
      <c r="P72" s="299"/>
      <c r="Q72" s="299"/>
      <c r="R72" s="299"/>
      <c r="S72" s="299"/>
      <c r="T72" s="299"/>
      <c r="U72" s="130"/>
      <c r="V72" s="130"/>
      <c r="W72" s="130"/>
      <c r="X72" s="130"/>
      <c r="Y72" s="130"/>
      <c r="Z72" s="130"/>
      <c r="AA72" s="130"/>
      <c r="AB72" s="130"/>
      <c r="AC72" s="130"/>
      <c r="AD72" s="130"/>
      <c r="AE72" s="130"/>
    </row>
    <row r="73" spans="1:31" s="122" customFormat="1" ht="17.100000000000001" customHeight="1">
      <c r="A73" s="472"/>
      <c r="B73" s="452" t="s">
        <v>11</v>
      </c>
      <c r="C73" s="453"/>
      <c r="D73" s="429">
        <v>0</v>
      </c>
      <c r="E73" s="429">
        <v>1497.4084603394497</v>
      </c>
      <c r="F73" s="429">
        <v>8027.1053011770873</v>
      </c>
      <c r="G73" s="429">
        <v>4168.2810363956842</v>
      </c>
      <c r="H73" s="429">
        <v>179.03214850000001</v>
      </c>
      <c r="I73" s="429">
        <v>0</v>
      </c>
      <c r="J73" s="429">
        <v>13871.826946412222</v>
      </c>
      <c r="K73" s="429">
        <v>0</v>
      </c>
      <c r="L73" s="120"/>
      <c r="M73" s="299"/>
      <c r="N73" s="299"/>
      <c r="O73" s="299"/>
      <c r="P73" s="299"/>
      <c r="Q73" s="299"/>
      <c r="R73" s="299"/>
      <c r="S73" s="299"/>
      <c r="T73" s="299"/>
      <c r="U73" s="130"/>
      <c r="V73" s="130"/>
      <c r="W73" s="130"/>
      <c r="X73" s="130"/>
      <c r="Y73" s="130"/>
      <c r="Z73" s="130"/>
      <c r="AA73" s="130"/>
      <c r="AB73" s="130"/>
      <c r="AC73" s="130"/>
      <c r="AD73" s="130"/>
      <c r="AE73" s="130"/>
    </row>
    <row r="74" spans="1:31" s="122" customFormat="1" ht="17.100000000000001" customHeight="1">
      <c r="A74" s="472"/>
      <c r="B74" s="452" t="s">
        <v>13</v>
      </c>
      <c r="C74" s="453"/>
      <c r="D74" s="429">
        <v>2347.1080894162092</v>
      </c>
      <c r="E74" s="429">
        <v>78.454827762374009</v>
      </c>
      <c r="F74" s="429">
        <v>1422.5072184347582</v>
      </c>
      <c r="G74" s="429">
        <v>646.11531638541976</v>
      </c>
      <c r="H74" s="429">
        <v>6667.4364219674135</v>
      </c>
      <c r="I74" s="429">
        <v>0</v>
      </c>
      <c r="J74" s="429">
        <v>11161.621873966174</v>
      </c>
      <c r="K74" s="326">
        <v>0</v>
      </c>
      <c r="L74" s="120"/>
      <c r="M74" s="299"/>
      <c r="N74" s="299"/>
      <c r="O74" s="299"/>
      <c r="P74" s="299"/>
      <c r="Q74" s="299"/>
      <c r="R74" s="299"/>
      <c r="S74" s="299"/>
      <c r="T74" s="299"/>
      <c r="U74" s="130"/>
      <c r="V74" s="130"/>
      <c r="W74" s="130"/>
      <c r="X74" s="130"/>
      <c r="Y74" s="130"/>
      <c r="Z74" s="130"/>
      <c r="AA74" s="130"/>
      <c r="AB74" s="130"/>
      <c r="AC74" s="130"/>
      <c r="AD74" s="130"/>
      <c r="AE74" s="130"/>
    </row>
    <row r="75" spans="1:31" s="122" customFormat="1" ht="17.100000000000001" customHeight="1">
      <c r="A75" s="301"/>
      <c r="B75" s="452" t="s">
        <v>16</v>
      </c>
      <c r="C75" s="453"/>
      <c r="D75" s="134">
        <v>9915.8111612603552</v>
      </c>
      <c r="E75" s="134">
        <v>5622.0242485034505</v>
      </c>
      <c r="F75" s="134">
        <v>18256.346745072082</v>
      </c>
      <c r="G75" s="134">
        <v>7762.4239608700918</v>
      </c>
      <c r="H75" s="134">
        <v>16188.224029539164</v>
      </c>
      <c r="I75" s="134">
        <v>5040.4324846442814</v>
      </c>
      <c r="J75" s="134">
        <v>62785.262629889425</v>
      </c>
      <c r="K75" s="134">
        <v>9890.8795712804313</v>
      </c>
      <c r="L75" s="120"/>
      <c r="M75" s="328"/>
      <c r="N75" s="299"/>
      <c r="O75" s="299"/>
      <c r="P75" s="299"/>
      <c r="Q75" s="299"/>
      <c r="R75" s="299"/>
      <c r="S75" s="299"/>
      <c r="T75" s="299"/>
      <c r="U75" s="299"/>
      <c r="V75" s="299"/>
      <c r="W75" s="299"/>
      <c r="X75" s="130"/>
      <c r="Y75" s="130"/>
      <c r="Z75" s="130"/>
      <c r="AA75" s="130"/>
      <c r="AB75" s="130"/>
      <c r="AC75" s="130"/>
      <c r="AD75" s="130"/>
      <c r="AE75" s="130"/>
    </row>
    <row r="76" spans="1:31" s="123" customFormat="1">
      <c r="J76" s="155"/>
      <c r="P76" s="155"/>
      <c r="Q76" s="155"/>
      <c r="R76" s="155"/>
      <c r="S76" s="155"/>
      <c r="T76" s="155"/>
      <c r="U76" s="155"/>
      <c r="V76" s="155"/>
      <c r="W76" s="155"/>
    </row>
    <row r="77" spans="1:31" ht="17.100000000000001" customHeight="1">
      <c r="A77" s="123"/>
      <c r="B77" s="191"/>
      <c r="C77" s="162"/>
      <c r="D77" s="464" t="s">
        <v>100</v>
      </c>
      <c r="E77" s="464"/>
      <c r="F77" s="464"/>
      <c r="G77" s="464"/>
      <c r="H77" s="464"/>
      <c r="I77" s="464"/>
      <c r="J77" s="464"/>
      <c r="K77" s="464"/>
      <c r="N77" s="122"/>
      <c r="O77" s="412"/>
    </row>
    <row r="78" spans="1:31" ht="17.100000000000001" customHeight="1">
      <c r="A78" s="123"/>
      <c r="B78" s="191"/>
      <c r="C78" s="193"/>
      <c r="D78" s="464" t="s">
        <v>4</v>
      </c>
      <c r="E78" s="464"/>
      <c r="F78" s="464"/>
      <c r="G78" s="464"/>
      <c r="H78" s="464"/>
      <c r="I78" s="464"/>
      <c r="J78" s="464"/>
      <c r="K78" s="464"/>
      <c r="N78" s="122"/>
      <c r="O78" s="122"/>
    </row>
    <row r="79" spans="1:31" ht="17.100000000000001" customHeight="1">
      <c r="A79" s="123"/>
      <c r="B79" s="538" t="s">
        <v>94</v>
      </c>
      <c r="C79" s="538"/>
      <c r="D79" s="194" t="s">
        <v>6</v>
      </c>
      <c r="E79" s="194" t="s">
        <v>7</v>
      </c>
      <c r="F79" s="194" t="s">
        <v>8</v>
      </c>
      <c r="G79" s="194" t="s">
        <v>9</v>
      </c>
      <c r="H79" s="194" t="s">
        <v>10</v>
      </c>
      <c r="I79" s="194" t="s">
        <v>11</v>
      </c>
      <c r="J79" s="163" t="s">
        <v>12</v>
      </c>
      <c r="K79" s="195" t="s">
        <v>13</v>
      </c>
      <c r="M79" s="197"/>
      <c r="N79" s="197"/>
      <c r="O79" s="197"/>
      <c r="P79" s="197"/>
      <c r="Q79" s="197"/>
      <c r="R79" s="197"/>
      <c r="S79" s="197"/>
      <c r="T79" s="197"/>
    </row>
    <row r="80" spans="1:31" s="122" customFormat="1" ht="17.100000000000001" customHeight="1">
      <c r="A80" s="472"/>
      <c r="B80" s="452" t="s">
        <v>6</v>
      </c>
      <c r="C80" s="453"/>
      <c r="D80" s="429">
        <v>1757.9734464035714</v>
      </c>
      <c r="E80" s="429">
        <v>983.47762237458983</v>
      </c>
      <c r="F80" s="429">
        <v>1394.1722973826606</v>
      </c>
      <c r="G80" s="429">
        <v>43.084434477076329</v>
      </c>
      <c r="H80" s="429">
        <v>147.82163849080993</v>
      </c>
      <c r="I80" s="429">
        <v>597.6994599509643</v>
      </c>
      <c r="J80" s="429">
        <v>4924.2288990796733</v>
      </c>
      <c r="K80" s="429">
        <v>35.101713845392339</v>
      </c>
      <c r="L80" s="120"/>
      <c r="M80" s="299"/>
      <c r="N80" s="299"/>
      <c r="O80" s="299"/>
      <c r="P80" s="299"/>
      <c r="Q80" s="299"/>
      <c r="R80" s="299"/>
      <c r="S80" s="299"/>
      <c r="T80" s="299"/>
      <c r="U80" s="130"/>
      <c r="V80" s="130"/>
      <c r="W80" s="130"/>
      <c r="X80" s="130"/>
      <c r="Y80" s="130"/>
      <c r="Z80" s="130"/>
      <c r="AA80" s="130"/>
      <c r="AB80" s="130"/>
      <c r="AC80" s="130"/>
      <c r="AD80" s="130"/>
      <c r="AE80" s="130"/>
    </row>
    <row r="81" spans="1:31" s="122" customFormat="1" ht="17.100000000000001" customHeight="1">
      <c r="A81" s="472"/>
      <c r="B81" s="452" t="s">
        <v>7</v>
      </c>
      <c r="C81" s="453"/>
      <c r="D81" s="429">
        <v>1508.6849731550799</v>
      </c>
      <c r="E81" s="326">
        <v>0</v>
      </c>
      <c r="F81" s="429">
        <v>17.572307246409519</v>
      </c>
      <c r="G81" s="429">
        <v>86.294948964180008</v>
      </c>
      <c r="H81" s="429">
        <v>4.3496183829700001</v>
      </c>
      <c r="I81" s="429">
        <v>0.10947400904999999</v>
      </c>
      <c r="J81" s="429">
        <v>1617.0113217576895</v>
      </c>
      <c r="K81" s="429">
        <v>4355.6266519496094</v>
      </c>
      <c r="L81" s="120"/>
      <c r="M81" s="299"/>
      <c r="N81" s="299"/>
      <c r="O81" s="299"/>
      <c r="P81" s="299"/>
      <c r="Q81" s="299"/>
      <c r="R81" s="299"/>
      <c r="S81" s="299"/>
      <c r="T81" s="299"/>
      <c r="U81" s="130"/>
      <c r="V81" s="130"/>
      <c r="W81" s="130"/>
      <c r="X81" s="130"/>
      <c r="Y81" s="130"/>
      <c r="Z81" s="130"/>
      <c r="AA81" s="130"/>
      <c r="AB81" s="130"/>
      <c r="AC81" s="130"/>
      <c r="AD81" s="130"/>
      <c r="AE81" s="130"/>
    </row>
    <row r="82" spans="1:31" s="122" customFormat="1" ht="17.100000000000001" customHeight="1">
      <c r="A82" s="472"/>
      <c r="B82" s="452" t="s">
        <v>8</v>
      </c>
      <c r="C82" s="453"/>
      <c r="D82" s="429">
        <v>2932.0823112986368</v>
      </c>
      <c r="E82" s="429">
        <v>3293.1993929775213</v>
      </c>
      <c r="F82" s="429">
        <v>1528.3860600164367</v>
      </c>
      <c r="G82" s="429">
        <v>1080.2606763508547</v>
      </c>
      <c r="H82" s="429">
        <v>6462.7481323751845</v>
      </c>
      <c r="I82" s="429">
        <v>3280.3844939852593</v>
      </c>
      <c r="J82" s="429">
        <v>18577.061067003895</v>
      </c>
      <c r="K82" s="429">
        <v>1804.5102238995582</v>
      </c>
      <c r="L82" s="120"/>
      <c r="M82" s="299"/>
      <c r="N82" s="299"/>
      <c r="O82" s="299"/>
      <c r="P82" s="299"/>
      <c r="Q82" s="299"/>
      <c r="R82" s="299"/>
      <c r="S82" s="299"/>
      <c r="T82" s="299"/>
      <c r="U82" s="130"/>
      <c r="V82" s="130"/>
      <c r="W82" s="130"/>
      <c r="X82" s="130"/>
      <c r="Y82" s="130"/>
      <c r="Z82" s="130"/>
      <c r="AA82" s="130"/>
      <c r="AB82" s="130"/>
      <c r="AC82" s="130"/>
      <c r="AD82" s="130"/>
      <c r="AE82" s="130"/>
    </row>
    <row r="83" spans="1:31" s="122" customFormat="1" ht="17.100000000000001" customHeight="1">
      <c r="A83" s="472"/>
      <c r="B83" s="452" t="s">
        <v>9</v>
      </c>
      <c r="C83" s="453"/>
      <c r="D83" s="429">
        <v>1651.7425210877896</v>
      </c>
      <c r="E83" s="429">
        <v>15.26187845481377</v>
      </c>
      <c r="F83" s="429">
        <v>1210.4232128483613</v>
      </c>
      <c r="G83" s="429">
        <v>1193.1879248135449</v>
      </c>
      <c r="H83" s="429">
        <v>2455.3130132721117</v>
      </c>
      <c r="I83" s="429">
        <v>1128.5289314323588</v>
      </c>
      <c r="J83" s="429">
        <v>7654.4574819089803</v>
      </c>
      <c r="K83" s="429">
        <v>263.60098523709257</v>
      </c>
      <c r="L83" s="120"/>
      <c r="M83" s="299"/>
      <c r="N83" s="299"/>
      <c r="O83" s="299"/>
      <c r="P83" s="299"/>
      <c r="Q83" s="299"/>
      <c r="R83" s="299"/>
      <c r="S83" s="299"/>
      <c r="T83" s="299"/>
      <c r="U83" s="130"/>
      <c r="V83" s="130"/>
      <c r="W83" s="130"/>
      <c r="X83" s="130"/>
      <c r="Y83" s="130"/>
      <c r="Z83" s="130"/>
      <c r="AA83" s="130"/>
      <c r="AB83" s="130"/>
      <c r="AC83" s="130"/>
      <c r="AD83" s="130"/>
      <c r="AE83" s="130"/>
    </row>
    <row r="84" spans="1:31" s="122" customFormat="1" ht="17.100000000000001" customHeight="1">
      <c r="A84" s="472"/>
      <c r="B84" s="452" t="s">
        <v>10</v>
      </c>
      <c r="C84" s="453"/>
      <c r="D84" s="429">
        <v>0</v>
      </c>
      <c r="E84" s="429">
        <v>2.1701380230800003</v>
      </c>
      <c r="F84" s="429">
        <v>4864.1066021092147</v>
      </c>
      <c r="G84" s="429">
        <v>555.44689663454608</v>
      </c>
      <c r="H84" s="429">
        <v>68.096347000000009</v>
      </c>
      <c r="I84" s="429">
        <v>0</v>
      </c>
      <c r="J84" s="429">
        <v>5489.8199837668399</v>
      </c>
      <c r="K84" s="429">
        <v>3622.5900163372994</v>
      </c>
      <c r="L84" s="120"/>
      <c r="M84" s="327"/>
      <c r="N84" s="299"/>
      <c r="O84" s="299"/>
      <c r="P84" s="299"/>
      <c r="Q84" s="299"/>
      <c r="R84" s="299"/>
      <c r="S84" s="299"/>
      <c r="T84" s="299"/>
      <c r="U84" s="130"/>
      <c r="V84" s="130"/>
      <c r="W84" s="130"/>
      <c r="X84" s="130"/>
      <c r="Y84" s="130"/>
      <c r="Z84" s="130"/>
      <c r="AA84" s="130"/>
      <c r="AB84" s="130"/>
      <c r="AC84" s="130"/>
      <c r="AD84" s="130"/>
      <c r="AE84" s="130"/>
    </row>
    <row r="85" spans="1:31" s="122" customFormat="1" ht="17.100000000000001" customHeight="1">
      <c r="A85" s="472"/>
      <c r="B85" s="452" t="s">
        <v>11</v>
      </c>
      <c r="C85" s="453"/>
      <c r="D85" s="429">
        <v>0</v>
      </c>
      <c r="E85" s="429">
        <v>1487.1531831901164</v>
      </c>
      <c r="F85" s="429">
        <v>8016.6199529595051</v>
      </c>
      <c r="G85" s="429">
        <v>4216.4563702590667</v>
      </c>
      <c r="H85" s="429">
        <v>183.67550700000001</v>
      </c>
      <c r="I85" s="429">
        <v>0</v>
      </c>
      <c r="J85" s="429">
        <v>13903.905013408687</v>
      </c>
      <c r="K85" s="429">
        <v>0</v>
      </c>
      <c r="L85" s="120"/>
      <c r="M85" s="299"/>
      <c r="N85" s="299"/>
      <c r="O85" s="299"/>
      <c r="P85" s="299"/>
      <c r="Q85" s="299"/>
      <c r="R85" s="299"/>
      <c r="S85" s="299"/>
      <c r="T85" s="299"/>
      <c r="U85" s="130"/>
      <c r="V85" s="130"/>
      <c r="W85" s="130"/>
      <c r="X85" s="130"/>
      <c r="Y85" s="130"/>
      <c r="Z85" s="130"/>
      <c r="AA85" s="130"/>
      <c r="AB85" s="130"/>
      <c r="AC85" s="130"/>
      <c r="AD85" s="130"/>
      <c r="AE85" s="130"/>
    </row>
    <row r="86" spans="1:31" s="122" customFormat="1" ht="17.100000000000001" customHeight="1">
      <c r="A86" s="472"/>
      <c r="B86" s="452" t="s">
        <v>13</v>
      </c>
      <c r="C86" s="453"/>
      <c r="D86" s="429">
        <v>2443.4027771593669</v>
      </c>
      <c r="E86" s="429">
        <v>76.114261255839054</v>
      </c>
      <c r="F86" s="429">
        <v>1364.3761005129647</v>
      </c>
      <c r="G86" s="429">
        <v>628.73544548162261</v>
      </c>
      <c r="H86" s="429">
        <v>6565.0285620850764</v>
      </c>
      <c r="I86" s="429">
        <v>0</v>
      </c>
      <c r="J86" s="429">
        <v>11077.657146494868</v>
      </c>
      <c r="K86" s="326">
        <v>0</v>
      </c>
      <c r="L86" s="120"/>
      <c r="M86" s="299"/>
      <c r="N86" s="299"/>
      <c r="O86" s="299"/>
      <c r="P86" s="299"/>
      <c r="Q86" s="299"/>
      <c r="R86" s="299"/>
      <c r="S86" s="299"/>
      <c r="T86" s="299"/>
      <c r="U86" s="130"/>
      <c r="V86" s="130"/>
      <c r="W86" s="130"/>
      <c r="X86" s="130"/>
      <c r="Y86" s="130"/>
      <c r="Z86" s="130"/>
      <c r="AA86" s="130"/>
      <c r="AB86" s="130"/>
      <c r="AC86" s="130"/>
      <c r="AD86" s="130"/>
      <c r="AE86" s="130"/>
    </row>
    <row r="87" spans="1:31" s="122" customFormat="1" ht="17.100000000000001" customHeight="1">
      <c r="A87" s="301"/>
      <c r="B87" s="452" t="s">
        <v>16</v>
      </c>
      <c r="C87" s="453"/>
      <c r="D87" s="134">
        <v>10293.886029104444</v>
      </c>
      <c r="E87" s="134">
        <v>5857.3764762759602</v>
      </c>
      <c r="F87" s="134">
        <v>18395.656533075555</v>
      </c>
      <c r="G87" s="134">
        <v>7803.4666969808904</v>
      </c>
      <c r="H87" s="134">
        <v>15887.032818606152</v>
      </c>
      <c r="I87" s="134">
        <v>5006.7223593776325</v>
      </c>
      <c r="J87" s="134">
        <v>63244.140913420633</v>
      </c>
      <c r="K87" s="134">
        <v>10081.429591268952</v>
      </c>
      <c r="L87" s="120"/>
      <c r="M87" s="328"/>
      <c r="N87" s="299"/>
      <c r="O87" s="299"/>
      <c r="P87" s="299"/>
      <c r="Q87" s="299"/>
      <c r="R87" s="299"/>
      <c r="S87" s="299"/>
      <c r="T87" s="299"/>
      <c r="U87" s="299"/>
      <c r="V87" s="299"/>
      <c r="W87" s="299"/>
      <c r="X87" s="130"/>
      <c r="Y87" s="130"/>
      <c r="Z87" s="130"/>
      <c r="AA87" s="130"/>
      <c r="AB87" s="130"/>
      <c r="AC87" s="130"/>
      <c r="AD87" s="130"/>
      <c r="AE87" s="130"/>
    </row>
    <row r="88" spans="1:31" s="123" customFormat="1">
      <c r="J88" s="155"/>
      <c r="P88" s="155"/>
      <c r="Q88" s="155"/>
      <c r="R88" s="155"/>
      <c r="S88" s="155"/>
      <c r="T88" s="155"/>
      <c r="U88" s="155"/>
      <c r="V88" s="155"/>
      <c r="W88" s="155"/>
    </row>
    <row r="89" spans="1:31" ht="17.100000000000001" customHeight="1">
      <c r="A89" s="123"/>
      <c r="B89" s="191"/>
      <c r="C89" s="162"/>
      <c r="D89" s="464" t="s">
        <v>15</v>
      </c>
      <c r="E89" s="464"/>
      <c r="F89" s="464"/>
      <c r="G89" s="464"/>
      <c r="H89" s="464"/>
      <c r="I89" s="464"/>
      <c r="J89" s="464"/>
      <c r="K89" s="464"/>
      <c r="N89" s="122"/>
      <c r="O89" s="412"/>
    </row>
    <row r="90" spans="1:31" ht="17.100000000000001" customHeight="1">
      <c r="A90" s="123"/>
      <c r="B90" s="191"/>
      <c r="C90" s="193"/>
      <c r="D90" s="464" t="s">
        <v>4</v>
      </c>
      <c r="E90" s="464"/>
      <c r="F90" s="464"/>
      <c r="G90" s="464"/>
      <c r="H90" s="464"/>
      <c r="I90" s="464"/>
      <c r="J90" s="464"/>
      <c r="K90" s="464"/>
      <c r="N90" s="122"/>
      <c r="O90" s="122"/>
    </row>
    <row r="91" spans="1:31" ht="17.100000000000001" customHeight="1">
      <c r="A91" s="123"/>
      <c r="B91" s="538" t="s">
        <v>94</v>
      </c>
      <c r="C91" s="538"/>
      <c r="D91" s="194" t="s">
        <v>6</v>
      </c>
      <c r="E91" s="194" t="s">
        <v>7</v>
      </c>
      <c r="F91" s="194" t="s">
        <v>8</v>
      </c>
      <c r="G91" s="194" t="s">
        <v>9</v>
      </c>
      <c r="H91" s="194" t="s">
        <v>10</v>
      </c>
      <c r="I91" s="194" t="s">
        <v>11</v>
      </c>
      <c r="J91" s="163" t="s">
        <v>12</v>
      </c>
      <c r="K91" s="195" t="s">
        <v>13</v>
      </c>
      <c r="M91" s="197"/>
      <c r="N91" s="197"/>
      <c r="O91" s="197"/>
      <c r="P91" s="197"/>
      <c r="Q91" s="197"/>
      <c r="R91" s="197"/>
      <c r="S91" s="197"/>
      <c r="T91" s="197"/>
    </row>
    <row r="92" spans="1:31" s="122" customFormat="1" ht="17.100000000000001" customHeight="1">
      <c r="A92" s="472"/>
      <c r="B92" s="452" t="s">
        <v>6</v>
      </c>
      <c r="C92" s="453"/>
      <c r="D92" s="429">
        <v>1821.0012907295065</v>
      </c>
      <c r="E92" s="429">
        <v>892.19996631079005</v>
      </c>
      <c r="F92" s="429">
        <v>1379.6243020590205</v>
      </c>
      <c r="G92" s="429">
        <v>44.990800550550013</v>
      </c>
      <c r="H92" s="429">
        <v>146.78589470375613</v>
      </c>
      <c r="I92" s="429">
        <v>608.07558948884389</v>
      </c>
      <c r="J92" s="429">
        <v>4892.6778438424662</v>
      </c>
      <c r="K92" s="429">
        <v>38.040449355879112</v>
      </c>
      <c r="L92" s="120"/>
      <c r="M92" s="299"/>
      <c r="N92" s="299"/>
      <c r="O92" s="299"/>
      <c r="P92" s="299"/>
      <c r="Q92" s="299"/>
      <c r="R92" s="299"/>
      <c r="S92" s="299"/>
      <c r="T92" s="299"/>
      <c r="U92" s="130"/>
      <c r="V92" s="130"/>
      <c r="W92" s="130"/>
      <c r="X92" s="130"/>
      <c r="Y92" s="130"/>
      <c r="Z92" s="130"/>
      <c r="AA92" s="130"/>
      <c r="AB92" s="130"/>
      <c r="AC92" s="130"/>
      <c r="AD92" s="130"/>
      <c r="AE92" s="130"/>
    </row>
    <row r="93" spans="1:31" s="122" customFormat="1" ht="17.100000000000001" customHeight="1">
      <c r="A93" s="472"/>
      <c r="B93" s="452" t="s">
        <v>7</v>
      </c>
      <c r="C93" s="453"/>
      <c r="D93" s="429">
        <v>1575.2501247729301</v>
      </c>
      <c r="E93" s="326">
        <v>0</v>
      </c>
      <c r="F93" s="429">
        <v>11.767153566230002</v>
      </c>
      <c r="G93" s="429">
        <v>63.640494689379999</v>
      </c>
      <c r="H93" s="429">
        <v>4.3937405105099989</v>
      </c>
      <c r="I93" s="429">
        <v>9.1730313620000004E-2</v>
      </c>
      <c r="J93" s="429">
        <v>1655.1432438526701</v>
      </c>
      <c r="K93" s="429">
        <v>4783.9391681390389</v>
      </c>
      <c r="L93" s="120"/>
      <c r="M93" s="299"/>
      <c r="N93" s="299"/>
      <c r="O93" s="299"/>
      <c r="P93" s="299"/>
      <c r="Q93" s="299"/>
      <c r="R93" s="299"/>
      <c r="S93" s="299"/>
      <c r="T93" s="299"/>
      <c r="U93" s="130"/>
      <c r="V93" s="130"/>
      <c r="W93" s="130"/>
      <c r="X93" s="130"/>
      <c r="Y93" s="130"/>
      <c r="Z93" s="130"/>
      <c r="AA93" s="130"/>
      <c r="AB93" s="130"/>
      <c r="AC93" s="130"/>
      <c r="AD93" s="130"/>
      <c r="AE93" s="130"/>
    </row>
    <row r="94" spans="1:31" s="122" customFormat="1" ht="17.100000000000001" customHeight="1">
      <c r="A94" s="472"/>
      <c r="B94" s="452" t="s">
        <v>8</v>
      </c>
      <c r="C94" s="453"/>
      <c r="D94" s="429">
        <v>3108.2992076674318</v>
      </c>
      <c r="E94" s="429">
        <v>3646.7715265794041</v>
      </c>
      <c r="F94" s="429">
        <v>1674.2221954245349</v>
      </c>
      <c r="G94" s="429">
        <v>1072.0032935504835</v>
      </c>
      <c r="H94" s="429">
        <v>6673.7187581663493</v>
      </c>
      <c r="I94" s="429">
        <v>3354.5960326186459</v>
      </c>
      <c r="J94" s="429">
        <v>19529.611014006849</v>
      </c>
      <c r="K94" s="429">
        <v>1795.3732743719038</v>
      </c>
      <c r="L94" s="120"/>
      <c r="M94" s="299"/>
      <c r="N94" s="299"/>
      <c r="O94" s="299"/>
      <c r="P94" s="299"/>
      <c r="Q94" s="299"/>
      <c r="R94" s="299"/>
      <c r="S94" s="299"/>
      <c r="T94" s="299"/>
      <c r="U94" s="130"/>
      <c r="V94" s="130"/>
      <c r="W94" s="130"/>
      <c r="X94" s="130"/>
      <c r="Y94" s="130"/>
      <c r="Z94" s="130"/>
      <c r="AA94" s="130"/>
      <c r="AB94" s="130"/>
      <c r="AC94" s="130"/>
      <c r="AD94" s="130"/>
      <c r="AE94" s="130"/>
    </row>
    <row r="95" spans="1:31" s="122" customFormat="1" ht="17.100000000000001" customHeight="1">
      <c r="A95" s="472"/>
      <c r="B95" s="452" t="s">
        <v>9</v>
      </c>
      <c r="C95" s="453"/>
      <c r="D95" s="429">
        <v>1661.3660113748601</v>
      </c>
      <c r="E95" s="429">
        <v>14.35909878177651</v>
      </c>
      <c r="F95" s="429">
        <v>1320.0765930397665</v>
      </c>
      <c r="G95" s="429">
        <v>1305.3070782558041</v>
      </c>
      <c r="H95" s="429">
        <v>2789.0140375848619</v>
      </c>
      <c r="I95" s="429">
        <v>1173.7814484343346</v>
      </c>
      <c r="J95" s="429">
        <v>8263.9042674714037</v>
      </c>
      <c r="K95" s="429">
        <v>272.57437950999599</v>
      </c>
      <c r="L95" s="120"/>
      <c r="M95" s="299"/>
      <c r="N95" s="299"/>
      <c r="O95" s="299"/>
      <c r="P95" s="299"/>
      <c r="Q95" s="299"/>
      <c r="R95" s="299"/>
      <c r="S95" s="299"/>
      <c r="T95" s="299"/>
      <c r="U95" s="130"/>
      <c r="V95" s="130"/>
      <c r="W95" s="130"/>
      <c r="X95" s="130"/>
      <c r="Y95" s="130"/>
      <c r="Z95" s="130"/>
      <c r="AA95" s="130"/>
      <c r="AB95" s="130"/>
      <c r="AC95" s="130"/>
      <c r="AD95" s="130"/>
      <c r="AE95" s="130"/>
    </row>
    <row r="96" spans="1:31" s="122" customFormat="1" ht="17.100000000000001" customHeight="1">
      <c r="A96" s="472"/>
      <c r="B96" s="452" t="s">
        <v>10</v>
      </c>
      <c r="C96" s="453"/>
      <c r="D96" s="429">
        <v>0</v>
      </c>
      <c r="E96" s="429">
        <v>2.0461207287200001</v>
      </c>
      <c r="F96" s="429">
        <v>5031.5502231239825</v>
      </c>
      <c r="G96" s="429">
        <v>567.99654077436401</v>
      </c>
      <c r="H96" s="429">
        <v>72.048287000000002</v>
      </c>
      <c r="I96" s="429">
        <v>0</v>
      </c>
      <c r="J96" s="429">
        <v>5673.6411716270659</v>
      </c>
      <c r="K96" s="429">
        <v>3816.1089610303256</v>
      </c>
      <c r="L96" s="120"/>
      <c r="M96" s="327"/>
      <c r="N96" s="299"/>
      <c r="O96" s="299"/>
      <c r="P96" s="299"/>
      <c r="Q96" s="299"/>
      <c r="R96" s="299"/>
      <c r="S96" s="299"/>
      <c r="T96" s="299"/>
      <c r="U96" s="130"/>
      <c r="V96" s="130"/>
      <c r="W96" s="130"/>
      <c r="X96" s="130"/>
      <c r="Y96" s="130"/>
      <c r="Z96" s="130"/>
      <c r="AA96" s="130"/>
      <c r="AB96" s="130"/>
      <c r="AC96" s="130"/>
      <c r="AD96" s="130"/>
      <c r="AE96" s="130"/>
    </row>
    <row r="97" spans="1:31" s="122" customFormat="1" ht="17.100000000000001" customHeight="1">
      <c r="A97" s="472"/>
      <c r="B97" s="452" t="s">
        <v>11</v>
      </c>
      <c r="C97" s="453"/>
      <c r="D97" s="429">
        <v>0</v>
      </c>
      <c r="E97" s="429">
        <v>1686.4032050199135</v>
      </c>
      <c r="F97" s="429">
        <v>8324.8868529985957</v>
      </c>
      <c r="G97" s="429">
        <v>4417.2142263884498</v>
      </c>
      <c r="H97" s="429">
        <v>185.04916</v>
      </c>
      <c r="I97" s="429">
        <v>0</v>
      </c>
      <c r="J97" s="429">
        <v>14613.553444406958</v>
      </c>
      <c r="K97" s="429">
        <v>0</v>
      </c>
      <c r="L97" s="120"/>
      <c r="M97" s="299"/>
      <c r="N97" s="299"/>
      <c r="O97" s="299"/>
      <c r="P97" s="299"/>
      <c r="Q97" s="299"/>
      <c r="R97" s="299"/>
      <c r="S97" s="299"/>
      <c r="T97" s="299"/>
      <c r="U97" s="130"/>
      <c r="V97" s="130"/>
      <c r="W97" s="130"/>
      <c r="X97" s="130"/>
      <c r="Y97" s="130"/>
      <c r="Z97" s="130"/>
      <c r="AA97" s="130"/>
      <c r="AB97" s="130"/>
      <c r="AC97" s="130"/>
      <c r="AD97" s="130"/>
      <c r="AE97" s="130"/>
    </row>
    <row r="98" spans="1:31" s="122" customFormat="1" ht="17.100000000000001" customHeight="1">
      <c r="A98" s="472"/>
      <c r="B98" s="452" t="s">
        <v>13</v>
      </c>
      <c r="C98" s="453"/>
      <c r="D98" s="429">
        <v>2704.3577592007973</v>
      </c>
      <c r="E98" s="429">
        <v>76.254963274015779</v>
      </c>
      <c r="F98" s="429">
        <v>1590.5928809144259</v>
      </c>
      <c r="G98" s="429">
        <v>691.97803440019504</v>
      </c>
      <c r="H98" s="429">
        <v>7115.1728898700048</v>
      </c>
      <c r="I98" s="429">
        <v>0</v>
      </c>
      <c r="J98" s="429">
        <v>12178.356527659438</v>
      </c>
      <c r="K98" s="326">
        <v>0</v>
      </c>
      <c r="L98" s="120"/>
      <c r="M98" s="299"/>
      <c r="N98" s="299"/>
      <c r="O98" s="299"/>
      <c r="P98" s="299"/>
      <c r="Q98" s="299"/>
      <c r="R98" s="299"/>
      <c r="S98" s="299"/>
      <c r="T98" s="299"/>
      <c r="U98" s="130"/>
      <c r="V98" s="130"/>
      <c r="W98" s="130"/>
      <c r="X98" s="130"/>
      <c r="Y98" s="130"/>
      <c r="Z98" s="130"/>
      <c r="AA98" s="130"/>
      <c r="AB98" s="130"/>
      <c r="AC98" s="130"/>
      <c r="AD98" s="130"/>
      <c r="AE98" s="130"/>
    </row>
    <row r="99" spans="1:31" s="122" customFormat="1" ht="17.100000000000001" customHeight="1">
      <c r="A99" s="301"/>
      <c r="B99" s="452" t="s">
        <v>16</v>
      </c>
      <c r="C99" s="453"/>
      <c r="D99" s="134">
        <v>10870.274393745525</v>
      </c>
      <c r="E99" s="134">
        <v>6318.0348806946186</v>
      </c>
      <c r="F99" s="134">
        <v>19332.720201126554</v>
      </c>
      <c r="G99" s="134">
        <v>8163.1304686092262</v>
      </c>
      <c r="H99" s="134">
        <v>16986.182767835482</v>
      </c>
      <c r="I99" s="134">
        <v>5136.544800855444</v>
      </c>
      <c r="J99" s="134">
        <v>66806.887512866844</v>
      </c>
      <c r="K99" s="134">
        <v>10706.036232407143</v>
      </c>
      <c r="L99" s="120"/>
      <c r="M99" s="328"/>
      <c r="N99" s="299"/>
      <c r="O99" s="299"/>
      <c r="P99" s="299"/>
      <c r="Q99" s="299"/>
      <c r="R99" s="299"/>
      <c r="S99" s="299"/>
      <c r="T99" s="299"/>
      <c r="U99" s="299"/>
      <c r="V99" s="299"/>
      <c r="W99" s="299"/>
      <c r="X99" s="130"/>
      <c r="Y99" s="130"/>
      <c r="Z99" s="130"/>
      <c r="AA99" s="130"/>
      <c r="AB99" s="130"/>
      <c r="AC99" s="130"/>
      <c r="AD99" s="130"/>
      <c r="AE99" s="130"/>
    </row>
    <row r="100" spans="1:31" s="122" customFormat="1" ht="17.100000000000001" customHeight="1">
      <c r="A100" s="301"/>
      <c r="B100" s="268"/>
      <c r="C100" s="268"/>
      <c r="D100" s="313"/>
      <c r="E100" s="313"/>
      <c r="F100" s="313"/>
      <c r="G100" s="313"/>
      <c r="H100" s="313"/>
      <c r="I100" s="313"/>
      <c r="J100" s="313"/>
      <c r="K100" s="313"/>
      <c r="L100" s="120"/>
      <c r="M100" s="328"/>
      <c r="N100" s="299"/>
      <c r="O100" s="299"/>
      <c r="P100" s="155"/>
      <c r="Q100" s="155"/>
      <c r="R100" s="155"/>
      <c r="S100" s="155"/>
      <c r="T100" s="155"/>
      <c r="U100" s="155"/>
      <c r="V100" s="155"/>
      <c r="W100" s="155"/>
      <c r="X100" s="130"/>
      <c r="Y100" s="130"/>
      <c r="Z100" s="130"/>
      <c r="AA100" s="130"/>
      <c r="AB100" s="130"/>
      <c r="AC100" s="130"/>
      <c r="AD100" s="130"/>
      <c r="AE100" s="130"/>
    </row>
    <row r="101" spans="1:31" s="157" customFormat="1" ht="14.1" customHeight="1">
      <c r="A101" s="329"/>
      <c r="B101" s="329"/>
      <c r="C101" s="152"/>
      <c r="D101" s="153"/>
      <c r="E101" s="153"/>
      <c r="F101" s="153"/>
      <c r="G101" s="153"/>
      <c r="H101" s="154"/>
      <c r="I101" s="153"/>
      <c r="J101" s="155"/>
      <c r="K101" s="153"/>
      <c r="M101" s="306"/>
      <c r="N101" s="306"/>
      <c r="O101" s="306"/>
      <c r="P101" s="306"/>
      <c r="Q101" s="306"/>
      <c r="R101" s="306"/>
      <c r="S101" s="306"/>
      <c r="T101" s="306"/>
      <c r="U101" s="156"/>
      <c r="V101" s="156"/>
      <c r="W101" s="156"/>
      <c r="X101" s="156"/>
      <c r="Y101" s="156"/>
      <c r="Z101" s="156"/>
      <c r="AA101" s="156"/>
      <c r="AB101" s="156"/>
      <c r="AC101" s="156"/>
      <c r="AD101" s="156"/>
      <c r="AE101" s="156"/>
    </row>
    <row r="102" spans="1:31" s="212" customFormat="1" ht="14.1" customHeight="1">
      <c r="A102" s="177"/>
      <c r="B102" s="178" t="s">
        <v>25</v>
      </c>
      <c r="C102" s="179" t="s">
        <v>26</v>
      </c>
      <c r="D102" s="177"/>
      <c r="E102" s="177" t="s">
        <v>27</v>
      </c>
      <c r="F102" s="177"/>
      <c r="H102" s="177" t="s">
        <v>28</v>
      </c>
      <c r="I102" s="177"/>
      <c r="J102" s="177" t="s">
        <v>29</v>
      </c>
      <c r="K102" s="177"/>
      <c r="L102" s="177"/>
    </row>
    <row r="103" spans="1:31" s="212" customFormat="1" ht="14.1" customHeight="1">
      <c r="A103" s="177"/>
      <c r="B103" s="178" t="s">
        <v>30</v>
      </c>
      <c r="C103" s="179" t="s">
        <v>105</v>
      </c>
      <c r="D103" s="177"/>
      <c r="E103" s="177" t="s">
        <v>32</v>
      </c>
      <c r="F103" s="177"/>
      <c r="H103" s="177" t="s">
        <v>33</v>
      </c>
      <c r="I103" s="177"/>
      <c r="J103" s="177" t="s">
        <v>34</v>
      </c>
      <c r="K103" s="177"/>
      <c r="L103" s="177"/>
    </row>
    <row r="104" spans="1:31">
      <c r="A104" s="177"/>
      <c r="B104" s="180" t="s">
        <v>35</v>
      </c>
      <c r="C104" s="179" t="s">
        <v>36</v>
      </c>
      <c r="D104" s="177"/>
      <c r="E104" s="177" t="s">
        <v>37</v>
      </c>
      <c r="F104" s="177"/>
      <c r="H104" s="177" t="s">
        <v>38</v>
      </c>
      <c r="J104" s="177"/>
      <c r="K104" s="177"/>
      <c r="L104" s="177"/>
      <c r="M104" s="177"/>
      <c r="N104" s="177"/>
      <c r="O104" s="177"/>
      <c r="P104" s="177"/>
      <c r="Q104" s="177"/>
      <c r="R104" s="177"/>
      <c r="S104" s="177"/>
      <c r="T104" s="177"/>
    </row>
    <row r="105" spans="1:31" s="212" customFormat="1" ht="14.1" customHeight="1">
      <c r="A105" s="177"/>
      <c r="B105" s="296"/>
      <c r="C105" s="179" t="s">
        <v>39</v>
      </c>
      <c r="D105" s="177"/>
      <c r="E105" s="177"/>
      <c r="F105" s="177"/>
      <c r="G105" s="177"/>
      <c r="H105" s="177"/>
      <c r="I105" s="177"/>
      <c r="J105" s="177"/>
      <c r="K105" s="177"/>
      <c r="L105" s="177"/>
    </row>
    <row r="106" spans="1:31" s="212" customFormat="1" ht="14.1" customHeight="1">
      <c r="A106" s="177"/>
      <c r="B106" s="182" t="s">
        <v>40</v>
      </c>
      <c r="C106" s="179" t="s">
        <v>41</v>
      </c>
      <c r="D106" s="177"/>
      <c r="E106" s="177"/>
      <c r="F106" s="177"/>
      <c r="G106" s="297"/>
      <c r="H106" s="177"/>
      <c r="I106" s="177"/>
      <c r="J106" s="177"/>
      <c r="K106" s="177"/>
      <c r="L106" s="177"/>
    </row>
    <row r="107" spans="1:31" s="212" customFormat="1" ht="14.1" customHeight="1">
      <c r="A107" s="177"/>
      <c r="B107" s="474" t="s">
        <v>44</v>
      </c>
      <c r="C107" s="474"/>
      <c r="D107" s="474"/>
      <c r="E107" s="474"/>
      <c r="F107" s="474"/>
      <c r="G107" s="474"/>
      <c r="H107" s="474"/>
      <c r="I107" s="474"/>
      <c r="J107" s="474"/>
      <c r="K107" s="474"/>
      <c r="L107" s="177"/>
    </row>
    <row r="108" spans="1:31" s="212" customFormat="1" ht="14.1" customHeight="1">
      <c r="A108" s="177"/>
      <c r="B108" s="539" t="s">
        <v>45</v>
      </c>
      <c r="C108" s="539"/>
      <c r="D108" s="539"/>
      <c r="E108" s="539"/>
      <c r="F108" s="539"/>
      <c r="G108" s="539"/>
      <c r="H108" s="539"/>
      <c r="I108" s="539"/>
      <c r="J108" s="539"/>
      <c r="K108" s="539"/>
      <c r="L108" s="433"/>
    </row>
    <row r="109" spans="1:31" s="212" customFormat="1" ht="14.1" customHeight="1">
      <c r="A109" s="177"/>
      <c r="B109" s="539"/>
      <c r="C109" s="539"/>
      <c r="D109" s="539"/>
      <c r="E109" s="539"/>
      <c r="F109" s="539"/>
      <c r="G109" s="539"/>
      <c r="H109" s="539"/>
      <c r="I109" s="539"/>
      <c r="J109" s="539"/>
      <c r="K109" s="539"/>
      <c r="L109" s="177"/>
    </row>
    <row r="110" spans="1:31" s="212" customFormat="1" ht="11.25" customHeight="1">
      <c r="A110" s="177"/>
      <c r="B110" s="177"/>
      <c r="C110" s="177"/>
      <c r="D110" s="177"/>
      <c r="E110" s="177"/>
      <c r="F110" s="177"/>
      <c r="G110" s="177"/>
      <c r="H110" s="177"/>
      <c r="I110" s="177"/>
      <c r="J110" s="177"/>
      <c r="K110" s="177"/>
      <c r="L110" s="177"/>
    </row>
    <row r="111" spans="1:31">
      <c r="B111" s="330"/>
      <c r="C111" s="331"/>
    </row>
    <row r="112" spans="1:31">
      <c r="B112" s="332"/>
      <c r="C112" s="331"/>
    </row>
  </sheetData>
  <sheetProtection sheet="1" objects="1" scenarios="1"/>
  <mergeCells count="98">
    <mergeCell ref="B83:C83"/>
    <mergeCell ref="B84:C84"/>
    <mergeCell ref="B85:C85"/>
    <mergeCell ref="B86:C86"/>
    <mergeCell ref="B87:C87"/>
    <mergeCell ref="D78:K78"/>
    <mergeCell ref="B79:C79"/>
    <mergeCell ref="B80:C80"/>
    <mergeCell ref="B81:C81"/>
    <mergeCell ref="B82:C82"/>
    <mergeCell ref="B72:C72"/>
    <mergeCell ref="B73:C73"/>
    <mergeCell ref="B74:C74"/>
    <mergeCell ref="B75:C75"/>
    <mergeCell ref="D77:K77"/>
    <mergeCell ref="B67:C67"/>
    <mergeCell ref="B68:C68"/>
    <mergeCell ref="B69:C69"/>
    <mergeCell ref="B70:C70"/>
    <mergeCell ref="B71:C71"/>
    <mergeCell ref="B61:C61"/>
    <mergeCell ref="B62:C62"/>
    <mergeCell ref="B63:C63"/>
    <mergeCell ref="D65:K65"/>
    <mergeCell ref="D66:K66"/>
    <mergeCell ref="B56:C56"/>
    <mergeCell ref="B57:C57"/>
    <mergeCell ref="B58:C58"/>
    <mergeCell ref="B59:C59"/>
    <mergeCell ref="B60:C60"/>
    <mergeCell ref="B43:C43"/>
    <mergeCell ref="D53:K53"/>
    <mergeCell ref="D54:K54"/>
    <mergeCell ref="B55:C55"/>
    <mergeCell ref="B44:C44"/>
    <mergeCell ref="B45:C45"/>
    <mergeCell ref="B46:C46"/>
    <mergeCell ref="B47:C47"/>
    <mergeCell ref="B48:C48"/>
    <mergeCell ref="B49:C49"/>
    <mergeCell ref="B50:C50"/>
    <mergeCell ref="B51:C51"/>
    <mergeCell ref="B37:C37"/>
    <mergeCell ref="B38:C38"/>
    <mergeCell ref="B39:C39"/>
    <mergeCell ref="D41:K41"/>
    <mergeCell ref="D42:K42"/>
    <mergeCell ref="B32:C32"/>
    <mergeCell ref="B33:C33"/>
    <mergeCell ref="B34:C34"/>
    <mergeCell ref="B35:C35"/>
    <mergeCell ref="B36:C36"/>
    <mergeCell ref="D30:K30"/>
    <mergeCell ref="B31:C31"/>
    <mergeCell ref="B19:C19"/>
    <mergeCell ref="B20:C20"/>
    <mergeCell ref="B21:C21"/>
    <mergeCell ref="B22:C22"/>
    <mergeCell ref="B23:C23"/>
    <mergeCell ref="B24:C24"/>
    <mergeCell ref="B25:C25"/>
    <mergeCell ref="B26:C26"/>
    <mergeCell ref="B27:C27"/>
    <mergeCell ref="A80:A86"/>
    <mergeCell ref="A8:A14"/>
    <mergeCell ref="A20:A26"/>
    <mergeCell ref="A32:A38"/>
    <mergeCell ref="A44:A50"/>
    <mergeCell ref="A68:A74"/>
    <mergeCell ref="A56:A62"/>
    <mergeCell ref="B108:K109"/>
    <mergeCell ref="B107:K107"/>
    <mergeCell ref="D5:K5"/>
    <mergeCell ref="D6:K6"/>
    <mergeCell ref="B7:C7"/>
    <mergeCell ref="B8:C8"/>
    <mergeCell ref="B9:C9"/>
    <mergeCell ref="B10:C10"/>
    <mergeCell ref="B11:C11"/>
    <mergeCell ref="B12:C12"/>
    <mergeCell ref="B13:C13"/>
    <mergeCell ref="B14:C14"/>
    <mergeCell ref="B15:C15"/>
    <mergeCell ref="D17:K17"/>
    <mergeCell ref="D18:K18"/>
    <mergeCell ref="D29:K29"/>
    <mergeCell ref="A92:A98"/>
    <mergeCell ref="B97:C97"/>
    <mergeCell ref="B96:C96"/>
    <mergeCell ref="B95:C95"/>
    <mergeCell ref="B94:C94"/>
    <mergeCell ref="B93:C93"/>
    <mergeCell ref="B92:C92"/>
    <mergeCell ref="B91:C91"/>
    <mergeCell ref="D90:K90"/>
    <mergeCell ref="D89:K89"/>
    <mergeCell ref="B99:C99"/>
    <mergeCell ref="B98:C98"/>
  </mergeCells>
  <conditionalFormatting sqref="E9 K14">
    <cfRule type="cellIs" dxfId="1043" priority="23" operator="equal">
      <formula>0</formula>
    </cfRule>
  </conditionalFormatting>
  <conditionalFormatting sqref="D8:K15">
    <cfRule type="cellIs" dxfId="1042" priority="22" operator="between">
      <formula>0.00000000001</formula>
      <formula>0.0499999999999999</formula>
    </cfRule>
  </conditionalFormatting>
  <conditionalFormatting sqref="D12:D13 H12:I13 I14 K13">
    <cfRule type="cellIs" dxfId="1041" priority="21" operator="equal">
      <formula>0</formula>
    </cfRule>
  </conditionalFormatting>
  <conditionalFormatting sqref="E21 K26">
    <cfRule type="cellIs" dxfId="1040" priority="20" operator="equal">
      <formula>0</formula>
    </cfRule>
  </conditionalFormatting>
  <conditionalFormatting sqref="D20:K27">
    <cfRule type="cellIs" dxfId="1039" priority="19" operator="between">
      <formula>0.00000000001</formula>
      <formula>0.0499999999999999</formula>
    </cfRule>
  </conditionalFormatting>
  <conditionalFormatting sqref="D24:D25 H24:I25 I26 K25">
    <cfRule type="cellIs" dxfId="1038" priority="18" operator="equal">
      <formula>0</formula>
    </cfRule>
  </conditionalFormatting>
  <conditionalFormatting sqref="E33 K38">
    <cfRule type="cellIs" dxfId="1037" priority="17" operator="equal">
      <formula>0</formula>
    </cfRule>
  </conditionalFormatting>
  <conditionalFormatting sqref="D32:K39">
    <cfRule type="cellIs" dxfId="1036" priority="16" operator="between">
      <formula>0.00000000001</formula>
      <formula>0.049999999999</formula>
    </cfRule>
  </conditionalFormatting>
  <conditionalFormatting sqref="D36:D37 H36:I37 I38 K37">
    <cfRule type="cellIs" dxfId="1035" priority="15" operator="equal">
      <formula>0</formula>
    </cfRule>
  </conditionalFormatting>
  <conditionalFormatting sqref="E45 K50">
    <cfRule type="cellIs" dxfId="1034" priority="14" operator="equal">
      <formula>0</formula>
    </cfRule>
  </conditionalFormatting>
  <conditionalFormatting sqref="D44:K51">
    <cfRule type="cellIs" dxfId="1033" priority="13" operator="between">
      <formula>0.00000000001</formula>
      <formula>0.0499999999999999</formula>
    </cfRule>
  </conditionalFormatting>
  <conditionalFormatting sqref="D48:D49 H48:I49 I50 K49">
    <cfRule type="cellIs" dxfId="1032" priority="12" operator="equal">
      <formula>0</formula>
    </cfRule>
  </conditionalFormatting>
  <conditionalFormatting sqref="E57 K62">
    <cfRule type="cellIs" dxfId="1031" priority="11" operator="equal">
      <formula>0</formula>
    </cfRule>
  </conditionalFormatting>
  <conditionalFormatting sqref="D56:K63">
    <cfRule type="cellIs" dxfId="1030" priority="10" operator="between">
      <formula>0.00000000001</formula>
      <formula>0.0499999999999999</formula>
    </cfRule>
  </conditionalFormatting>
  <conditionalFormatting sqref="D60:D61 H60:I61 I62 K61">
    <cfRule type="cellIs" dxfId="1029" priority="9" operator="equal">
      <formula>0</formula>
    </cfRule>
  </conditionalFormatting>
  <conditionalFormatting sqref="E69 K74">
    <cfRule type="cellIs" dxfId="1028" priority="8" operator="equal">
      <formula>0</formula>
    </cfRule>
  </conditionalFormatting>
  <conditionalFormatting sqref="D68:K75">
    <cfRule type="cellIs" dxfId="1027" priority="7" operator="between">
      <formula>0.00000000001</formula>
      <formula>0.0499999999999999</formula>
    </cfRule>
  </conditionalFormatting>
  <conditionalFormatting sqref="D72:D73 H72:I73 I74 K73">
    <cfRule type="cellIs" dxfId="1026" priority="6" operator="equal">
      <formula>0</formula>
    </cfRule>
  </conditionalFormatting>
  <conditionalFormatting sqref="E81 K86">
    <cfRule type="cellIs" dxfId="1025" priority="5" operator="equal">
      <formula>0</formula>
    </cfRule>
  </conditionalFormatting>
  <conditionalFormatting sqref="D80:K100">
    <cfRule type="cellIs" dxfId="1024" priority="4" operator="between">
      <formula>0.00000000001</formula>
      <formula>0.0499999999999999</formula>
    </cfRule>
  </conditionalFormatting>
  <conditionalFormatting sqref="D84:D85 H84:I85 I86 K85">
    <cfRule type="cellIs" dxfId="1023" priority="3" operator="equal">
      <formula>0</formula>
    </cfRule>
  </conditionalFormatting>
  <conditionalFormatting sqref="E93 K98">
    <cfRule type="cellIs" dxfId="1022" priority="2" operator="equal">
      <formula>0</formula>
    </cfRule>
  </conditionalFormatting>
  <conditionalFormatting sqref="D96:D97 H96:I97 I98 K97">
    <cfRule type="cellIs" dxfId="1021" priority="1" operator="equal">
      <formula>0</formula>
    </cfRule>
  </conditionalFormatting>
  <printOptions horizontalCentered="1"/>
  <pageMargins left="0.25" right="0.25" top="0.5" bottom="0.25" header="0.31496062992126" footer="0.25"/>
  <pageSetup paperSize="9" scale="43"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11" defaultRowHeight="15.75"/>
  <sheetData/>
  <pageMargins left="0.7" right="0.7" top="0.75" bottom="0.75" header="0.3" footer="0.3"/>
  <pageSetup paperSize="9"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121"/>
  <sheetViews>
    <sheetView view="pageBreakPreview" topLeftCell="A9" zoomScale="88" zoomScaleNormal="100" zoomScaleSheetLayoutView="67" workbookViewId="0">
      <selection activeCell="I14" sqref="I14"/>
    </sheetView>
  </sheetViews>
  <sheetFormatPr defaultColWidth="9.125" defaultRowHeight="15"/>
  <cols>
    <col min="1" max="1" width="2.625" style="125" customWidth="1"/>
    <col min="2" max="2" width="2.125" style="125" customWidth="1"/>
    <col min="3" max="3" width="15.875" style="125" customWidth="1"/>
    <col min="4" max="19" width="12.375" style="125" customWidth="1"/>
    <col min="20" max="20" width="2.625" style="123" customWidth="1"/>
    <col min="21" max="22" width="9.125" style="125"/>
    <col min="23" max="23" width="16.875" style="125" bestFit="1" customWidth="1"/>
    <col min="24" max="16384" width="9.125" style="125"/>
  </cols>
  <sheetData>
    <row r="1" spans="1:23" s="114" customFormat="1" ht="20.25">
      <c r="A1" s="111"/>
      <c r="B1" s="112" t="s">
        <v>0</v>
      </c>
      <c r="C1" s="112"/>
      <c r="D1" s="111"/>
      <c r="E1" s="111"/>
      <c r="F1" s="111"/>
      <c r="G1" s="111"/>
      <c r="H1" s="111"/>
      <c r="I1" s="111"/>
      <c r="J1" s="111"/>
      <c r="K1" s="113"/>
      <c r="L1" s="113"/>
      <c r="M1" s="111"/>
      <c r="N1" s="111"/>
      <c r="O1" s="111"/>
      <c r="P1" s="111"/>
      <c r="Q1" s="111"/>
      <c r="R1" s="111"/>
      <c r="S1" s="111"/>
      <c r="T1" s="111"/>
    </row>
    <row r="2" spans="1:23" s="114" customFormat="1" ht="18">
      <c r="A2" s="111"/>
      <c r="B2" s="187" t="s">
        <v>1</v>
      </c>
      <c r="C2" s="187"/>
      <c r="D2" s="111"/>
      <c r="E2" s="111"/>
      <c r="F2" s="111"/>
      <c r="G2" s="111"/>
      <c r="H2" s="111"/>
      <c r="I2" s="111"/>
      <c r="J2" s="111"/>
      <c r="K2" s="111"/>
      <c r="L2" s="111"/>
      <c r="M2" s="111"/>
      <c r="N2" s="111"/>
      <c r="O2" s="111"/>
      <c r="P2" s="111"/>
      <c r="Q2" s="111"/>
      <c r="R2" s="111"/>
      <c r="S2" s="111"/>
      <c r="T2" s="111"/>
    </row>
    <row r="3" spans="1:23" s="114" customFormat="1" ht="18">
      <c r="A3" s="111"/>
      <c r="B3" s="187"/>
      <c r="C3" s="187"/>
      <c r="D3" s="111"/>
      <c r="E3" s="111"/>
      <c r="F3" s="111"/>
      <c r="G3" s="111"/>
      <c r="H3" s="111"/>
      <c r="I3" s="111"/>
      <c r="J3" s="111"/>
      <c r="K3" s="111"/>
      <c r="L3" s="111"/>
      <c r="M3" s="111"/>
      <c r="N3" s="111"/>
      <c r="O3" s="111"/>
      <c r="P3" s="111"/>
      <c r="Q3" s="111"/>
      <c r="R3" s="111"/>
      <c r="S3" s="111"/>
      <c r="T3" s="111"/>
    </row>
    <row r="4" spans="1:23" s="114" customFormat="1" ht="18">
      <c r="A4" s="116">
        <v>1</v>
      </c>
      <c r="B4" s="112" t="s">
        <v>106</v>
      </c>
      <c r="C4" s="112"/>
      <c r="D4" s="111"/>
      <c r="E4" s="111"/>
      <c r="F4" s="111"/>
      <c r="G4" s="111"/>
      <c r="H4" s="111"/>
      <c r="I4" s="111"/>
      <c r="J4" s="111"/>
      <c r="K4" s="111"/>
      <c r="L4" s="111"/>
      <c r="M4" s="111"/>
      <c r="N4" s="111"/>
      <c r="O4" s="111"/>
      <c r="P4" s="111"/>
      <c r="Q4" s="111"/>
      <c r="R4" s="111"/>
      <c r="S4" s="113"/>
      <c r="T4" s="111"/>
    </row>
    <row r="5" spans="1:23" s="114" customFormat="1" ht="15" customHeight="1">
      <c r="A5" s="116"/>
      <c r="B5" s="112"/>
      <c r="C5" s="112"/>
      <c r="D5" s="111"/>
      <c r="E5" s="111"/>
      <c r="F5" s="111"/>
      <c r="G5" s="111"/>
      <c r="H5" s="111"/>
      <c r="I5" s="111"/>
      <c r="J5" s="111"/>
      <c r="K5" s="111"/>
      <c r="L5" s="111"/>
      <c r="M5" s="111"/>
      <c r="N5" s="111"/>
      <c r="O5" s="111"/>
      <c r="P5" s="111"/>
      <c r="Q5" s="111"/>
      <c r="R5" s="111"/>
      <c r="S5" s="113"/>
      <c r="T5" s="111"/>
    </row>
    <row r="6" spans="1:23" s="114" customFormat="1" ht="18">
      <c r="A6" s="116"/>
      <c r="B6" s="112" t="s">
        <v>3</v>
      </c>
      <c r="C6" s="112"/>
      <c r="D6" s="111"/>
      <c r="E6" s="111"/>
      <c r="F6" s="111"/>
      <c r="G6" s="111"/>
      <c r="H6" s="111"/>
      <c r="I6" s="111"/>
      <c r="J6" s="111"/>
      <c r="K6" s="111"/>
      <c r="L6" s="111"/>
      <c r="M6" s="111"/>
      <c r="N6" s="111"/>
      <c r="O6" s="111"/>
      <c r="P6" s="111"/>
      <c r="Q6" s="111"/>
      <c r="R6" s="111"/>
      <c r="S6" s="113"/>
      <c r="T6" s="111"/>
    </row>
    <row r="7" spans="1:23" s="123" customFormat="1" ht="15" customHeight="1">
      <c r="P7" s="155"/>
      <c r="Q7" s="155"/>
    </row>
    <row r="8" spans="1:23" s="123" customFormat="1" ht="20.100000000000001" customHeight="1">
      <c r="D8" s="547" t="s">
        <v>4</v>
      </c>
      <c r="E8" s="547"/>
      <c r="F8" s="547"/>
      <c r="G8" s="547"/>
      <c r="H8" s="547"/>
      <c r="I8" s="547"/>
      <c r="J8" s="547"/>
      <c r="K8" s="547"/>
      <c r="L8" s="547"/>
      <c r="M8" s="547"/>
      <c r="N8" s="547"/>
      <c r="O8" s="547"/>
      <c r="P8" s="547"/>
      <c r="Q8" s="547"/>
      <c r="R8" s="547"/>
      <c r="S8" s="547"/>
      <c r="V8" s="123" t="s">
        <v>107</v>
      </c>
      <c r="W8" s="416">
        <f ca="1">NOW()</f>
        <v>44383.44200451389</v>
      </c>
    </row>
    <row r="9" spans="1:23" ht="20.100000000000001" customHeight="1">
      <c r="A9" s="123"/>
      <c r="B9" s="439" t="s">
        <v>5</v>
      </c>
      <c r="C9" s="440"/>
      <c r="D9" s="443" t="s">
        <v>6</v>
      </c>
      <c r="E9" s="444"/>
      <c r="F9" s="443" t="s">
        <v>7</v>
      </c>
      <c r="G9" s="444"/>
      <c r="H9" s="443" t="s">
        <v>8</v>
      </c>
      <c r="I9" s="444"/>
      <c r="J9" s="443" t="s">
        <v>9</v>
      </c>
      <c r="K9" s="444"/>
      <c r="L9" s="443" t="s">
        <v>10</v>
      </c>
      <c r="M9" s="444"/>
      <c r="N9" s="443" t="s">
        <v>11</v>
      </c>
      <c r="O9" s="444"/>
      <c r="P9" s="443" t="s">
        <v>12</v>
      </c>
      <c r="Q9" s="444"/>
      <c r="R9" s="443" t="s">
        <v>13</v>
      </c>
      <c r="S9" s="444"/>
      <c r="W9" s="125" t="s">
        <v>108</v>
      </c>
    </row>
    <row r="10" spans="1:23" ht="20.100000000000001" customHeight="1">
      <c r="A10" s="123"/>
      <c r="B10" s="441"/>
      <c r="C10" s="442"/>
      <c r="D10" s="430" t="str">
        <f>'ANNEX C -Table 1'!D10</f>
        <v>Q4 2019</v>
      </c>
      <c r="E10" s="430" t="str">
        <f>'ANNEX C -Table 1'!E10</f>
        <v>Q4 2020</v>
      </c>
      <c r="F10" s="430" t="str">
        <f>'ANNEX C -Table 1'!F10</f>
        <v>Q4 2019</v>
      </c>
      <c r="G10" s="430" t="str">
        <f>'ANNEX C -Table 1'!G10</f>
        <v>Q4 2020</v>
      </c>
      <c r="H10" s="430" t="str">
        <f>'ANNEX C -Table 1'!H10</f>
        <v>Q4 2019</v>
      </c>
      <c r="I10" s="430" t="str">
        <f>'ANNEX C -Table 1'!I10</f>
        <v>Q4 2020</v>
      </c>
      <c r="J10" s="430" t="str">
        <f>'ANNEX C -Table 1'!J10</f>
        <v>Q4 2019</v>
      </c>
      <c r="K10" s="430" t="str">
        <f>'ANNEX C -Table 1'!K10</f>
        <v>Q4 2020</v>
      </c>
      <c r="L10" s="430" t="str">
        <f>'ANNEX C -Table 1'!L10</f>
        <v>Q4 2019</v>
      </c>
      <c r="M10" s="430" t="str">
        <f>'ANNEX C -Table 1'!M10</f>
        <v>Q4 2020</v>
      </c>
      <c r="N10" s="430" t="str">
        <f>'ANNEX C -Table 1'!N10</f>
        <v>Q4 2019</v>
      </c>
      <c r="O10" s="430" t="str">
        <f>'ANNEX C -Table 1'!O10</f>
        <v>Q4 2020</v>
      </c>
      <c r="P10" s="430" t="str">
        <f>'ANNEX C -Table 1'!P10</f>
        <v>Q4 2019</v>
      </c>
      <c r="Q10" s="430" t="str">
        <f>'ANNEX C -Table 1'!Q10</f>
        <v>Q4 2020</v>
      </c>
      <c r="R10" s="430" t="str">
        <f>'ANNEX C -Table 1'!R10</f>
        <v>Q4 2019</v>
      </c>
      <c r="S10" s="126" t="str">
        <f>'ANNEX C -Table 1'!S10</f>
        <v>Q4 2020</v>
      </c>
    </row>
    <row r="11" spans="1:23" s="122" customFormat="1" ht="20.100000000000001" customHeight="1">
      <c r="A11" s="472"/>
      <c r="B11" s="452" t="s">
        <v>6</v>
      </c>
      <c r="C11" s="453"/>
      <c r="D11" s="127">
        <f>'ANNEX C -Table 1'!D11</f>
        <v>0</v>
      </c>
      <c r="E11" s="127">
        <f>'ANNEX C -Table 1'!E11</f>
        <v>0</v>
      </c>
      <c r="F11" s="158">
        <f>'ANNEX C -Table 1'!F11</f>
        <v>149.58632693207659</v>
      </c>
      <c r="G11" s="158">
        <f>'ANNEX C -Table 1'!G11</f>
        <v>683.05015846214008</v>
      </c>
      <c r="H11" s="158">
        <f>'ANNEX C -Table 1'!H11</f>
        <v>1494.0709303087492</v>
      </c>
      <c r="I11" s="158">
        <f>'ANNEX C -Table 1'!I11</f>
        <v>1728.6749056084113</v>
      </c>
      <c r="J11" s="158">
        <f>'ANNEX C -Table 1'!J11</f>
        <v>1474.1100084487853</v>
      </c>
      <c r="K11" s="158">
        <f>'ANNEX C -Table 1'!K11</f>
        <v>1616.3752108243102</v>
      </c>
      <c r="L11" s="158">
        <f>'ANNEX C -Table 1'!L11</f>
        <v>-137.58397334327987</v>
      </c>
      <c r="M11" s="158">
        <f>'ANNEX C -Table 1'!M11</f>
        <v>-146.78589470375613</v>
      </c>
      <c r="N11" s="158">
        <f>'ANNEX C -Table 1'!N11</f>
        <v>-519.01472986097997</v>
      </c>
      <c r="O11" s="158">
        <f>'ANNEX C -Table 1'!O11</f>
        <v>-608.07558948884389</v>
      </c>
      <c r="P11" s="158">
        <f>'ANNEX C -Table 1'!P11</f>
        <v>2461.1685624853512</v>
      </c>
      <c r="Q11" s="158">
        <f>'ANNEX C -Table 1'!Q11</f>
        <v>3273.2387907022621</v>
      </c>
      <c r="R11" s="158">
        <f>'ANNEX C -Table 1'!R11</f>
        <v>2065.0732961611457</v>
      </c>
      <c r="S11" s="158">
        <f>'ANNEX C -Table 1'!S11</f>
        <v>2666.3173098449183</v>
      </c>
      <c r="T11" s="129"/>
    </row>
    <row r="12" spans="1:23" s="122" customFormat="1" ht="20.100000000000001" customHeight="1">
      <c r="A12" s="541"/>
      <c r="B12" s="452" t="s">
        <v>7</v>
      </c>
      <c r="C12" s="453"/>
      <c r="D12" s="128">
        <f>'ANNEX C -Table 1'!D12</f>
        <v>-149.58632693207659</v>
      </c>
      <c r="E12" s="128">
        <f>'ANNEX C -Table 1'!E12</f>
        <v>-683.05015846214008</v>
      </c>
      <c r="F12" s="131">
        <f>'ANNEX C -Table 1'!F12</f>
        <v>0</v>
      </c>
      <c r="G12" s="131">
        <f>'ANNEX C -Table 1'!G12</f>
        <v>0</v>
      </c>
      <c r="H12" s="128">
        <f>'ANNEX C -Table 1'!H12</f>
        <v>2652.7297846650758</v>
      </c>
      <c r="I12" s="128">
        <f>'ANNEX C -Table 1'!I12</f>
        <v>3635.0043730131742</v>
      </c>
      <c r="J12" s="128">
        <f>'ANNEX C -Table 1'!J12</f>
        <v>-70.91962291628478</v>
      </c>
      <c r="K12" s="128">
        <f>'ANNEX C -Table 1'!K12</f>
        <v>-49.281395907603489</v>
      </c>
      <c r="L12" s="128">
        <f>'ANNEX C -Table 1'!L12</f>
        <v>-2.5286931752100008</v>
      </c>
      <c r="M12" s="128">
        <f>'ANNEX C -Table 1'!M12</f>
        <v>-2.3476197817899989</v>
      </c>
      <c r="N12" s="128">
        <f>'ANNEX C -Table 1'!N12</f>
        <v>1351.0740548389183</v>
      </c>
      <c r="O12" s="128">
        <f>'ANNEX C -Table 1'!O12</f>
        <v>1686.3114747062934</v>
      </c>
      <c r="P12" s="128">
        <f>'ANNEX C -Table 1'!P12</f>
        <v>3780.7691964804226</v>
      </c>
      <c r="Q12" s="128">
        <f>'ANNEX C -Table 1'!Q12</f>
        <v>4586.636673567933</v>
      </c>
      <c r="R12" s="128">
        <f>'ANNEX C -Table 1'!R12</f>
        <v>-4370.7622689017253</v>
      </c>
      <c r="S12" s="128">
        <f>'ANNEX C -Table 1'!S12</f>
        <v>-5264.989488377013</v>
      </c>
      <c r="T12" s="129"/>
    </row>
    <row r="13" spans="1:23" s="122" customFormat="1" ht="20.100000000000001" customHeight="1">
      <c r="A13" s="541"/>
      <c r="B13" s="452" t="s">
        <v>8</v>
      </c>
      <c r="C13" s="453"/>
      <c r="D13" s="128">
        <f>'ANNEX C -Table 1'!D13</f>
        <v>-1494.0709303087492</v>
      </c>
      <c r="E13" s="128">
        <f>'ANNEX C -Table 1'!E13</f>
        <v>-1728.6749056084113</v>
      </c>
      <c r="F13" s="128">
        <f>'ANNEX C -Table 1'!F13</f>
        <v>-2652.7297846650758</v>
      </c>
      <c r="G13" s="128">
        <f>'ANNEX C -Table 1'!G13</f>
        <v>-3635.0043730131742</v>
      </c>
      <c r="H13" s="259">
        <f>'ANNEX C -Table 1'!H13</f>
        <v>0</v>
      </c>
      <c r="I13" s="259">
        <f>'ANNEX C -Table 1'!I13</f>
        <v>0</v>
      </c>
      <c r="J13" s="128">
        <f>'ANNEX C -Table 1'!J13</f>
        <v>401.77968684868188</v>
      </c>
      <c r="K13" s="128">
        <f>'ANNEX C -Table 1'!K13</f>
        <v>248.07329948928304</v>
      </c>
      <c r="L13" s="128">
        <f>'ANNEX C -Table 1'!L13</f>
        <v>-2234.7368075177692</v>
      </c>
      <c r="M13" s="128">
        <f>'ANNEX C -Table 1'!M13</f>
        <v>-1642.1685350423668</v>
      </c>
      <c r="N13" s="128">
        <f>'ANNEX C -Table 1'!N13</f>
        <v>4397.2024861379796</v>
      </c>
      <c r="O13" s="128">
        <f>'ANNEX C -Table 1'!O13</f>
        <v>4970.2908203799498</v>
      </c>
      <c r="P13" s="128">
        <f>'ANNEX C -Table 1'!P13</f>
        <v>-1582.5553495049317</v>
      </c>
      <c r="Q13" s="128">
        <f>'ANNEX C -Table 1'!Q13</f>
        <v>-1787.4836937947184</v>
      </c>
      <c r="R13" s="128">
        <f>'ANNEX C -Table 1'!R13</f>
        <v>262.515316774967</v>
      </c>
      <c r="S13" s="128">
        <f>'ANNEX C -Table 1'!S13</f>
        <v>-204.78039345747789</v>
      </c>
      <c r="T13" s="129"/>
    </row>
    <row r="14" spans="1:23" s="122" customFormat="1" ht="20.100000000000001" customHeight="1">
      <c r="A14" s="541"/>
      <c r="B14" s="452" t="s">
        <v>9</v>
      </c>
      <c r="C14" s="453"/>
      <c r="D14" s="128">
        <f>'ANNEX C -Table 1'!D14</f>
        <v>-1474.1100084487853</v>
      </c>
      <c r="E14" s="128">
        <f>'ANNEX C -Table 1'!E14</f>
        <v>-1616.3752108243102</v>
      </c>
      <c r="F14" s="128">
        <f>'ANNEX C -Table 1'!F14</f>
        <v>70.91962291628478</v>
      </c>
      <c r="G14" s="128">
        <f>'ANNEX C -Table 1'!G14</f>
        <v>49.281395907603489</v>
      </c>
      <c r="H14" s="128">
        <f>'ANNEX C -Table 1'!H14</f>
        <v>-401.77968684868188</v>
      </c>
      <c r="I14" s="128">
        <f>'ANNEX C -Table 1'!I14</f>
        <v>-248.07329948928304</v>
      </c>
      <c r="J14" s="259">
        <f>'ANNEX C -Table 1'!J14</f>
        <v>0</v>
      </c>
      <c r="K14" s="259">
        <f>'ANNEX C -Table 1'!K14</f>
        <v>0</v>
      </c>
      <c r="L14" s="128">
        <f>'ANNEX C -Table 1'!L14</f>
        <v>-1973.8082169324566</v>
      </c>
      <c r="M14" s="128">
        <f>'ANNEX C -Table 1'!M14</f>
        <v>-2221.017496810498</v>
      </c>
      <c r="N14" s="128">
        <f>'ANNEX C -Table 1'!N14</f>
        <v>2730.0469594317542</v>
      </c>
      <c r="O14" s="128">
        <f>'ANNEX C -Table 1'!O14</f>
        <v>3243.4327779541154</v>
      </c>
      <c r="P14" s="128">
        <f>'ANNEX C -Table 1'!P14</f>
        <v>-1048.7313298818844</v>
      </c>
      <c r="Q14" s="128">
        <f>'ANNEX C -Table 1'!Q14</f>
        <v>-792.7518332623722</v>
      </c>
      <c r="R14" s="128">
        <f>'ANNEX C -Table 1'!R14</f>
        <v>435.75951033322059</v>
      </c>
      <c r="S14" s="128">
        <f>'ANNEX C -Table 1'!S14</f>
        <v>419.40365489019905</v>
      </c>
      <c r="T14" s="129"/>
    </row>
    <row r="15" spans="1:23" s="122" customFormat="1" ht="20.100000000000001" customHeight="1">
      <c r="A15" s="541"/>
      <c r="B15" s="452" t="s">
        <v>10</v>
      </c>
      <c r="C15" s="453"/>
      <c r="D15" s="128">
        <f>'ANNEX C -Table 1'!D15</f>
        <v>137.58397334327987</v>
      </c>
      <c r="E15" s="128">
        <f>'ANNEX C -Table 1'!E15</f>
        <v>146.78589470375613</v>
      </c>
      <c r="F15" s="128">
        <f>'ANNEX C -Table 1'!F15</f>
        <v>2.5286931752100008</v>
      </c>
      <c r="G15" s="128">
        <f>'ANNEX C -Table 1'!G15</f>
        <v>2.3476197817899989</v>
      </c>
      <c r="H15" s="128">
        <f>'ANNEX C -Table 1'!H15</f>
        <v>2234.7368075177692</v>
      </c>
      <c r="I15" s="128">
        <f>'ANNEX C -Table 1'!I15</f>
        <v>1642.1685350423668</v>
      </c>
      <c r="J15" s="128">
        <f>'ANNEX C -Table 1'!J15</f>
        <v>1973.8082169324566</v>
      </c>
      <c r="K15" s="128">
        <f>'ANNEX C -Table 1'!K15</f>
        <v>2221.017496810498</v>
      </c>
      <c r="L15" s="128">
        <f>'ANNEX C -Table 1'!L15</f>
        <v>0</v>
      </c>
      <c r="M15" s="128">
        <f>'ANNEX C -Table 1'!M15</f>
        <v>0</v>
      </c>
      <c r="N15" s="128">
        <f>'ANNEX C -Table 1'!N15</f>
        <v>175.90004000000002</v>
      </c>
      <c r="O15" s="128">
        <f>'ANNEX C -Table 1'!O15</f>
        <v>185.04916</v>
      </c>
      <c r="P15" s="128">
        <f>'ANNEX C -Table 1'!P15</f>
        <v>4524.5577309687151</v>
      </c>
      <c r="Q15" s="128">
        <f>'ANNEX C -Table 1'!Q15</f>
        <v>4197.3687063384123</v>
      </c>
      <c r="R15" s="128">
        <f>'ANNEX C -Table 1'!R15</f>
        <v>3558.8431909763781</v>
      </c>
      <c r="S15" s="128">
        <f>'ANNEX C -Table 1'!S15</f>
        <v>3299.0639288396792</v>
      </c>
      <c r="T15" s="129"/>
    </row>
    <row r="16" spans="1:23" s="122" customFormat="1" ht="20.100000000000001" customHeight="1">
      <c r="A16" s="541"/>
      <c r="B16" s="452" t="s">
        <v>11</v>
      </c>
      <c r="C16" s="453"/>
      <c r="D16" s="128">
        <f>'ANNEX C -Table 1'!D16</f>
        <v>519.01472986097997</v>
      </c>
      <c r="E16" s="128">
        <f>'ANNEX C -Table 1'!E16</f>
        <v>608.07558948884389</v>
      </c>
      <c r="F16" s="128">
        <f>'ANNEX C -Table 1'!F16</f>
        <v>-1351.0740548389183</v>
      </c>
      <c r="G16" s="128">
        <f>'ANNEX C -Table 1'!G16</f>
        <v>-1686.3114747062934</v>
      </c>
      <c r="H16" s="128">
        <f>'ANNEX C -Table 1'!H16</f>
        <v>-4397.2024861379796</v>
      </c>
      <c r="I16" s="128">
        <f>'ANNEX C -Table 1'!I16</f>
        <v>-4970.2908203799498</v>
      </c>
      <c r="J16" s="128">
        <f>'ANNEX C -Table 1'!J16</f>
        <v>-2730.0469594317542</v>
      </c>
      <c r="K16" s="128">
        <f>'ANNEX C -Table 1'!K16</f>
        <v>-3243.4327779541154</v>
      </c>
      <c r="L16" s="128">
        <f>'ANNEX C -Table 1'!L16</f>
        <v>-175.90004000000002</v>
      </c>
      <c r="M16" s="128">
        <f>'ANNEX C -Table 1'!M16</f>
        <v>-185.04916</v>
      </c>
      <c r="N16" s="128">
        <f>'ANNEX C -Table 1'!N16</f>
        <v>0</v>
      </c>
      <c r="O16" s="128">
        <f>'ANNEX C -Table 1'!O16</f>
        <v>0</v>
      </c>
      <c r="P16" s="128">
        <f>'ANNEX C -Table 1'!P16</f>
        <v>-8135.2088105476741</v>
      </c>
      <c r="Q16" s="128">
        <f>'ANNEX C -Table 1'!Q16</f>
        <v>-9477.008643551515</v>
      </c>
      <c r="R16" s="128">
        <f>'ANNEX C -Table 1'!R16</f>
        <v>0</v>
      </c>
      <c r="S16" s="128">
        <f>'ANNEX C -Table 1'!S16</f>
        <v>0</v>
      </c>
      <c r="T16" s="129"/>
    </row>
    <row r="17" spans="1:34" s="122" customFormat="1" ht="20.100000000000001" customHeight="1">
      <c r="A17" s="541"/>
      <c r="B17" s="452" t="s">
        <v>13</v>
      </c>
      <c r="C17" s="453"/>
      <c r="D17" s="128">
        <f>'ANNEX C -Table 1'!D17</f>
        <v>-2065.0732961611457</v>
      </c>
      <c r="E17" s="128">
        <f>'ANNEX C -Table 1'!E17</f>
        <v>-2666.3173098449183</v>
      </c>
      <c r="F17" s="128">
        <f>'ANNEX C -Table 1'!F17</f>
        <v>4370.7622689017253</v>
      </c>
      <c r="G17" s="128">
        <f>'ANNEX C -Table 1'!G17</f>
        <v>5264.9894883770139</v>
      </c>
      <c r="H17" s="128">
        <f>'ANNEX C -Table 1'!H17</f>
        <v>-262.515316774967</v>
      </c>
      <c r="I17" s="128">
        <f>'ANNEX C -Table 1'!I17</f>
        <v>204.78039345747789</v>
      </c>
      <c r="J17" s="128">
        <f>'ANNEX C -Table 1'!J17</f>
        <v>-435.75951033322059</v>
      </c>
      <c r="K17" s="128">
        <f>'ANNEX C -Table 1'!K17</f>
        <v>-419.40365489019905</v>
      </c>
      <c r="L17" s="128">
        <f>'ANNEX C -Table 1'!L17</f>
        <v>-3558.8431909763781</v>
      </c>
      <c r="M17" s="128">
        <f>'ANNEX C -Table 1'!M17</f>
        <v>-3299.0639288396792</v>
      </c>
      <c r="N17" s="128">
        <f>'ANNEX C -Table 1'!N17</f>
        <v>0</v>
      </c>
      <c r="O17" s="128">
        <f>'ANNEX C -Table 1'!O17</f>
        <v>0</v>
      </c>
      <c r="P17" s="128">
        <f>'ANNEX C -Table 1'!P17</f>
        <v>-1951.4290453439862</v>
      </c>
      <c r="Q17" s="128">
        <f>'ANNEX C -Table 1'!Q17</f>
        <v>-915.01501174030454</v>
      </c>
      <c r="R17" s="131">
        <f>'ANNEX C -Table 1'!R17</f>
        <v>0</v>
      </c>
      <c r="S17" s="131">
        <f>'ANNEX C -Table 1'!S17</f>
        <v>0</v>
      </c>
      <c r="T17" s="129"/>
    </row>
    <row r="18" spans="1:34" s="122" customFormat="1" ht="20.100000000000001" customHeight="1">
      <c r="A18" s="133"/>
      <c r="B18" s="452" t="s">
        <v>16</v>
      </c>
      <c r="C18" s="453"/>
      <c r="D18" s="134">
        <f>'ANNEX C -Table 1'!D18</f>
        <v>-4526.2418586464973</v>
      </c>
      <c r="E18" s="134">
        <f>'ANNEX C -Table 1'!E18</f>
        <v>-5939.55610054718</v>
      </c>
      <c r="F18" s="134">
        <f>'ANNEX C -Table 1'!F18</f>
        <v>589.99307242130271</v>
      </c>
      <c r="G18" s="134">
        <f>'ANNEX C -Table 1'!G18</f>
        <v>678.35281480907997</v>
      </c>
      <c r="H18" s="134">
        <f>'ANNEX C -Table 1'!H18</f>
        <v>1320.0400327299656</v>
      </c>
      <c r="I18" s="134">
        <f>'ANNEX C -Table 1'!I18</f>
        <v>1992.2640872521972</v>
      </c>
      <c r="J18" s="134">
        <f>'ANNEX C -Table 1'!J18</f>
        <v>612.97181954866437</v>
      </c>
      <c r="K18" s="134">
        <f>'ANNEX C -Table 1'!K18</f>
        <v>373.34817837217315</v>
      </c>
      <c r="L18" s="134">
        <f>'ANNEX C -Table 1'!L18</f>
        <v>-8083.4009219450945</v>
      </c>
      <c r="M18" s="134">
        <f>'ANNEX C -Table 1'!M18</f>
        <v>-7496.4326351780892</v>
      </c>
      <c r="N18" s="134">
        <f>'ANNEX C -Table 1'!N18</f>
        <v>8135.2088105476723</v>
      </c>
      <c r="O18" s="134">
        <f>'ANNEX C -Table 1'!O18</f>
        <v>9477.008643551515</v>
      </c>
      <c r="P18" s="134">
        <f>'ANNEX C -Table 1'!P18</f>
        <v>-1951.4290453439871</v>
      </c>
      <c r="Q18" s="134">
        <f>'ANNEX C -Table 1'!Q18</f>
        <v>-915.01501174030273</v>
      </c>
      <c r="R18" s="134">
        <f>'ANNEX C -Table 1'!R18</f>
        <v>1951.429045343986</v>
      </c>
      <c r="S18" s="134">
        <f>'ANNEX C -Table 1'!S18</f>
        <v>915.01501174030545</v>
      </c>
      <c r="T18" s="129"/>
    </row>
    <row r="19" spans="1:34" s="141" customFormat="1" ht="12.75">
      <c r="A19" s="157"/>
      <c r="B19" s="397"/>
      <c r="C19" s="397"/>
      <c r="D19" s="157"/>
      <c r="E19" s="157"/>
      <c r="F19" s="157"/>
      <c r="G19" s="157"/>
      <c r="H19" s="157"/>
      <c r="I19" s="157"/>
      <c r="J19" s="157"/>
      <c r="K19" s="157"/>
      <c r="L19" s="157"/>
      <c r="M19" s="157"/>
      <c r="N19" s="157"/>
      <c r="O19" s="157"/>
      <c r="P19" s="157"/>
      <c r="Q19" s="157"/>
      <c r="R19" s="157"/>
      <c r="S19" s="157"/>
      <c r="T19" s="157"/>
    </row>
    <row r="20" spans="1:34" s="114" customFormat="1" ht="18">
      <c r="A20" s="116"/>
      <c r="B20" s="143" t="s">
        <v>17</v>
      </c>
      <c r="C20" s="112"/>
      <c r="D20" s="111"/>
      <c r="E20" s="111"/>
      <c r="F20" s="111"/>
      <c r="G20" s="111"/>
      <c r="H20" s="111"/>
      <c r="I20" s="111"/>
      <c r="J20" s="111"/>
      <c r="K20" s="111"/>
      <c r="L20" s="111"/>
      <c r="M20" s="111"/>
      <c r="N20" s="111"/>
      <c r="O20" s="111"/>
      <c r="P20" s="111"/>
      <c r="Q20" s="111"/>
      <c r="R20" s="111"/>
      <c r="S20" s="113"/>
      <c r="T20" s="111"/>
    </row>
    <row r="21" spans="1:34" s="141" customFormat="1" ht="15" customHeight="1">
      <c r="A21" s="157"/>
      <c r="B21" s="397"/>
      <c r="C21" s="397"/>
      <c r="D21" s="157"/>
      <c r="E21" s="157"/>
      <c r="F21" s="157"/>
      <c r="G21" s="157"/>
      <c r="H21" s="157"/>
      <c r="I21" s="157"/>
      <c r="J21" s="157"/>
      <c r="K21" s="157"/>
      <c r="L21" s="157"/>
      <c r="M21" s="157"/>
      <c r="N21" s="157"/>
      <c r="O21" s="157"/>
      <c r="P21" s="157"/>
      <c r="Q21" s="157"/>
      <c r="R21" s="157"/>
      <c r="S21" s="157"/>
      <c r="T21" s="157"/>
    </row>
    <row r="22" spans="1:34" s="122" customFormat="1" ht="20.100000000000001" customHeight="1">
      <c r="A22" s="120"/>
      <c r="B22" s="246"/>
      <c r="C22" s="398"/>
      <c r="D22" s="465" t="s">
        <v>4</v>
      </c>
      <c r="E22" s="466"/>
      <c r="F22" s="466"/>
      <c r="G22" s="466"/>
      <c r="H22" s="466"/>
      <c r="I22" s="466"/>
      <c r="J22" s="466"/>
      <c r="K22" s="466"/>
      <c r="L22" s="466"/>
      <c r="M22" s="466"/>
      <c r="N22" s="466"/>
      <c r="O22" s="466"/>
      <c r="P22" s="466"/>
      <c r="Q22" s="466"/>
      <c r="R22" s="466"/>
      <c r="S22" s="467"/>
      <c r="T22" s="120"/>
      <c r="V22" s="123" t="s">
        <v>107</v>
      </c>
      <c r="W22" s="416">
        <f ca="1">NOW()</f>
        <v>44383.44200451389</v>
      </c>
    </row>
    <row r="23" spans="1:34" s="122" customFormat="1" ht="36.950000000000003" customHeight="1">
      <c r="A23" s="133"/>
      <c r="B23" s="456" t="s">
        <v>5</v>
      </c>
      <c r="C23" s="456"/>
      <c r="D23" s="545" t="s">
        <v>6</v>
      </c>
      <c r="E23" s="546"/>
      <c r="F23" s="545" t="s">
        <v>7</v>
      </c>
      <c r="G23" s="546"/>
      <c r="H23" s="545" t="s">
        <v>8</v>
      </c>
      <c r="I23" s="546"/>
      <c r="J23" s="545" t="s">
        <v>9</v>
      </c>
      <c r="K23" s="546"/>
      <c r="L23" s="545" t="s">
        <v>10</v>
      </c>
      <c r="M23" s="546"/>
      <c r="N23" s="545" t="s">
        <v>22</v>
      </c>
      <c r="O23" s="546"/>
      <c r="P23" s="545" t="s">
        <v>109</v>
      </c>
      <c r="Q23" s="546"/>
      <c r="R23" s="545" t="s">
        <v>13</v>
      </c>
      <c r="S23" s="546"/>
      <c r="T23" s="120"/>
      <c r="V23" s="125"/>
      <c r="W23" s="125" t="s">
        <v>108</v>
      </c>
    </row>
    <row r="24" spans="1:34" s="122" customFormat="1" ht="20.100000000000001" customHeight="1">
      <c r="A24" s="472"/>
      <c r="B24" s="452" t="s">
        <v>6</v>
      </c>
      <c r="C24" s="453"/>
      <c r="D24" s="448" t="str">
        <f>'ANNEX C -Table 1'!D24</f>
        <v>--</v>
      </c>
      <c r="E24" s="449"/>
      <c r="F24" s="448">
        <f>'ANNEX C -Table 1'!F24</f>
        <v>356.6260650094685</v>
      </c>
      <c r="G24" s="449"/>
      <c r="H24" s="448">
        <f>'ANNEX C -Table 1'!H24</f>
        <v>15.702331833146724</v>
      </c>
      <c r="I24" s="449"/>
      <c r="J24" s="448">
        <f>'ANNEX C -Table 1'!J24</f>
        <v>9.6509216788529564</v>
      </c>
      <c r="K24" s="449"/>
      <c r="L24" s="448">
        <f>'ANNEX C -Table 1'!L24</f>
        <v>-6.6882218450814355</v>
      </c>
      <c r="M24" s="449"/>
      <c r="N24" s="448">
        <f>'ANNEX C -Table 1'!N24</f>
        <v>-17.159601549597486</v>
      </c>
      <c r="O24" s="449"/>
      <c r="P24" s="448">
        <f>'ANNEX C -Table 1'!P24</f>
        <v>32.995311275911213</v>
      </c>
      <c r="Q24" s="449"/>
      <c r="R24" s="448">
        <f>'ANNEX C -Table 1'!R24</f>
        <v>29.114899446980953</v>
      </c>
      <c r="S24" s="449"/>
      <c r="T24" s="399"/>
      <c r="U24" s="300"/>
      <c r="V24" s="300"/>
      <c r="W24" s="300"/>
      <c r="X24" s="300"/>
      <c r="Y24" s="300"/>
      <c r="Z24" s="300"/>
      <c r="AA24" s="300"/>
      <c r="AB24" s="300"/>
      <c r="AC24" s="300"/>
      <c r="AD24" s="300"/>
      <c r="AE24" s="300"/>
      <c r="AF24" s="300"/>
      <c r="AG24" s="300"/>
      <c r="AH24" s="300"/>
    </row>
    <row r="25" spans="1:34" s="122" customFormat="1" ht="20.100000000000001" customHeight="1">
      <c r="A25" s="541"/>
      <c r="B25" s="452" t="s">
        <v>7</v>
      </c>
      <c r="C25" s="453"/>
      <c r="D25" s="450">
        <f>'ANNEX C -Table 1'!D25</f>
        <v>-356.6260650094685</v>
      </c>
      <c r="E25" s="451"/>
      <c r="F25" s="454" t="str">
        <f>'ANNEX C -Table 1'!F25</f>
        <v>-</v>
      </c>
      <c r="G25" s="455"/>
      <c r="H25" s="450">
        <f>'ANNEX C -Table 1'!H25</f>
        <v>37.028821933784592</v>
      </c>
      <c r="I25" s="451"/>
      <c r="J25" s="450">
        <f>'ANNEX C -Table 1'!J25</f>
        <v>30.510916610799764</v>
      </c>
      <c r="K25" s="451"/>
      <c r="L25" s="450">
        <f>'ANNEX C -Table 1'!L25</f>
        <v>7.160749876463929</v>
      </c>
      <c r="M25" s="451"/>
      <c r="N25" s="450">
        <f>'ANNEX C -Table 1'!N25</f>
        <v>24.812660613732515</v>
      </c>
      <c r="O25" s="451"/>
      <c r="P25" s="450">
        <f>'ANNEX C -Table 1'!P25</f>
        <v>21.314908030823599</v>
      </c>
      <c r="Q25" s="451"/>
      <c r="R25" s="450">
        <f>'ANNEX C -Table 1'!R25</f>
        <v>-20.459296673209064</v>
      </c>
      <c r="S25" s="451"/>
      <c r="T25" s="399"/>
      <c r="U25" s="300"/>
      <c r="V25" s="300"/>
      <c r="W25" s="300"/>
      <c r="X25" s="300"/>
      <c r="Y25" s="300"/>
      <c r="Z25" s="300"/>
      <c r="AA25" s="300"/>
      <c r="AB25" s="300"/>
      <c r="AC25" s="300"/>
      <c r="AD25" s="300"/>
      <c r="AE25" s="300"/>
      <c r="AF25" s="300"/>
      <c r="AG25" s="300"/>
      <c r="AH25" s="300"/>
    </row>
    <row r="26" spans="1:34" s="122" customFormat="1" ht="20.100000000000001" customHeight="1">
      <c r="A26" s="541"/>
      <c r="B26" s="452" t="s">
        <v>8</v>
      </c>
      <c r="C26" s="453"/>
      <c r="D26" s="450">
        <f>'ANNEX C -Table 1'!D26</f>
        <v>-15.702331833146724</v>
      </c>
      <c r="E26" s="451"/>
      <c r="F26" s="450">
        <f>'ANNEX C -Table 1'!F26</f>
        <v>-37.028821933784592</v>
      </c>
      <c r="G26" s="451"/>
      <c r="H26" s="450" t="str">
        <f>'ANNEX C -Table 1'!H26</f>
        <v>--</v>
      </c>
      <c r="I26" s="451"/>
      <c r="J26" s="450">
        <f>'ANNEX C -Table 1'!J26</f>
        <v>-38.256385872809858</v>
      </c>
      <c r="K26" s="451"/>
      <c r="L26" s="450">
        <f>'ANNEX C -Table 1'!L26</f>
        <v>26.516244350653391</v>
      </c>
      <c r="M26" s="451"/>
      <c r="N26" s="450">
        <f>'ANNEX C -Table 1'!N26</f>
        <v>13.033021245862802</v>
      </c>
      <c r="O26" s="451"/>
      <c r="P26" s="450">
        <f>'ANNEX C -Table 1'!P26</f>
        <v>-12.949205495649437</v>
      </c>
      <c r="Q26" s="451"/>
      <c r="R26" s="450">
        <f>'ANNEX C -Table 1'!R26</f>
        <v>-178.00702677970574</v>
      </c>
      <c r="S26" s="451"/>
      <c r="T26" s="399"/>
      <c r="U26" s="300"/>
      <c r="V26" s="300"/>
      <c r="W26" s="300"/>
      <c r="X26" s="300"/>
      <c r="Y26" s="300"/>
      <c r="Z26" s="300"/>
      <c r="AA26" s="300"/>
      <c r="AB26" s="300"/>
      <c r="AC26" s="300"/>
      <c r="AD26" s="300"/>
      <c r="AE26" s="300"/>
      <c r="AF26" s="300"/>
      <c r="AG26" s="300"/>
      <c r="AH26" s="300"/>
    </row>
    <row r="27" spans="1:34" s="122" customFormat="1" ht="20.100000000000001" customHeight="1">
      <c r="A27" s="541"/>
      <c r="B27" s="452" t="s">
        <v>9</v>
      </c>
      <c r="C27" s="453"/>
      <c r="D27" s="450">
        <f>'ANNEX C -Table 1'!D27</f>
        <v>-9.6509216788529564</v>
      </c>
      <c r="E27" s="451"/>
      <c r="F27" s="450">
        <f>'ANNEX C -Table 1'!F27</f>
        <v>-30.510916610799764</v>
      </c>
      <c r="G27" s="451"/>
      <c r="H27" s="450">
        <f>'ANNEX C -Table 1'!H27</f>
        <v>38.256385872809858</v>
      </c>
      <c r="I27" s="451"/>
      <c r="J27" s="450" t="str">
        <f>'ANNEX C -Table 1'!J27</f>
        <v>--</v>
      </c>
      <c r="K27" s="451"/>
      <c r="L27" s="450">
        <f>'ANNEX C -Table 1'!L27</f>
        <v>-12.524483268300266</v>
      </c>
      <c r="M27" s="451"/>
      <c r="N27" s="450">
        <f>'ANNEX C -Table 1'!N27</f>
        <v>18.8050178678692</v>
      </c>
      <c r="O27" s="451"/>
      <c r="P27" s="450">
        <f>'ANNEX C -Table 1'!P27</f>
        <v>24.408491414892932</v>
      </c>
      <c r="Q27" s="451"/>
      <c r="R27" s="450">
        <f>'ANNEX C -Table 1'!R27</f>
        <v>-3.7534133060032109</v>
      </c>
      <c r="S27" s="451"/>
      <c r="T27" s="399"/>
      <c r="U27" s="300"/>
      <c r="V27" s="300"/>
      <c r="W27" s="300"/>
      <c r="X27" s="300"/>
      <c r="Y27" s="300"/>
      <c r="Z27" s="300"/>
      <c r="AA27" s="300"/>
      <c r="AB27" s="300"/>
      <c r="AC27" s="300"/>
      <c r="AD27" s="300"/>
      <c r="AE27" s="300"/>
      <c r="AF27" s="300"/>
      <c r="AG27" s="300"/>
      <c r="AH27" s="300"/>
    </row>
    <row r="28" spans="1:34" s="122" customFormat="1" ht="20.100000000000001" customHeight="1">
      <c r="A28" s="541"/>
      <c r="B28" s="543" t="s">
        <v>10</v>
      </c>
      <c r="C28" s="544"/>
      <c r="D28" s="450">
        <f>'ANNEX C -Table 1'!D28</f>
        <v>6.6882218450814355</v>
      </c>
      <c r="E28" s="451"/>
      <c r="F28" s="450">
        <f>'ANNEX C -Table 1'!F28</f>
        <v>-7.160749876463929</v>
      </c>
      <c r="G28" s="451"/>
      <c r="H28" s="450">
        <f>'ANNEX C -Table 1'!H28</f>
        <v>-26.516244350653391</v>
      </c>
      <c r="I28" s="451"/>
      <c r="J28" s="450">
        <f>'ANNEX C -Table 1'!J28</f>
        <v>12.524483268300266</v>
      </c>
      <c r="K28" s="451"/>
      <c r="L28" s="548" t="str">
        <f>'ANNEX C -Table 1'!L28</f>
        <v>-</v>
      </c>
      <c r="M28" s="549"/>
      <c r="N28" s="450">
        <f>'ANNEX C -Table 1'!N28</f>
        <v>5.2013177484211948</v>
      </c>
      <c r="O28" s="451"/>
      <c r="P28" s="450">
        <f>'ANNEX C -Table 1'!P28</f>
        <v>-7.231403467146194</v>
      </c>
      <c r="Q28" s="451"/>
      <c r="R28" s="450">
        <f>'ANNEX C -Table 1'!R28</f>
        <v>-7.299542244383848</v>
      </c>
      <c r="S28" s="451"/>
      <c r="T28" s="399"/>
      <c r="U28" s="300"/>
      <c r="V28" s="300"/>
      <c r="W28" s="300"/>
      <c r="X28" s="300"/>
      <c r="Y28" s="300"/>
      <c r="Z28" s="300"/>
      <c r="AA28" s="300"/>
      <c r="AB28" s="300"/>
      <c r="AC28" s="300"/>
      <c r="AD28" s="300"/>
      <c r="AE28" s="300"/>
      <c r="AF28" s="300"/>
      <c r="AG28" s="300"/>
      <c r="AH28" s="300"/>
    </row>
    <row r="29" spans="1:34" s="122" customFormat="1" ht="20.100000000000001" customHeight="1">
      <c r="A29" s="541"/>
      <c r="B29" s="452" t="s">
        <v>11</v>
      </c>
      <c r="C29" s="453"/>
      <c r="D29" s="450">
        <f>'ANNEX C -Table 1'!D29</f>
        <v>17.159601549597486</v>
      </c>
      <c r="E29" s="451"/>
      <c r="F29" s="450">
        <f>'ANNEX C -Table 1'!F29</f>
        <v>-24.812660613732515</v>
      </c>
      <c r="G29" s="451"/>
      <c r="H29" s="450">
        <f>'ANNEX C -Table 1'!H29</f>
        <v>-13.033021245862802</v>
      </c>
      <c r="I29" s="451"/>
      <c r="J29" s="450">
        <f>'ANNEX C -Table 1'!J29</f>
        <v>-18.8050178678692</v>
      </c>
      <c r="K29" s="451"/>
      <c r="L29" s="450">
        <f>'ANNEX C -Table 1'!L29</f>
        <v>-5.2013177484211948</v>
      </c>
      <c r="M29" s="451"/>
      <c r="N29" s="450" t="str">
        <f>'ANNEX C -Table 1'!N29</f>
        <v>-</v>
      </c>
      <c r="O29" s="451"/>
      <c r="P29" s="450">
        <f>'ANNEX C -Table 1'!P29</f>
        <v>-16.493735615785734</v>
      </c>
      <c r="Q29" s="451"/>
      <c r="R29" s="450" t="str">
        <f>'ANNEX C -Table 1'!R29</f>
        <v>-</v>
      </c>
      <c r="S29" s="451"/>
      <c r="T29" s="399"/>
      <c r="U29" s="300"/>
      <c r="V29" s="300"/>
      <c r="W29" s="300"/>
      <c r="X29" s="300"/>
      <c r="Y29" s="300"/>
      <c r="Z29" s="300"/>
      <c r="AA29" s="300"/>
      <c r="AB29" s="300"/>
      <c r="AC29" s="300"/>
      <c r="AD29" s="300"/>
      <c r="AE29" s="300"/>
      <c r="AF29" s="300"/>
      <c r="AG29" s="300"/>
      <c r="AH29" s="300"/>
    </row>
    <row r="30" spans="1:34" s="122" customFormat="1" ht="20.100000000000001" customHeight="1">
      <c r="A30" s="541"/>
      <c r="B30" s="452" t="s">
        <v>13</v>
      </c>
      <c r="C30" s="453"/>
      <c r="D30" s="450">
        <f>'ANNEX C -Table 1'!D30</f>
        <v>-29.114899446980953</v>
      </c>
      <c r="E30" s="451"/>
      <c r="F30" s="450">
        <f>'ANNEX C -Table 1'!F30</f>
        <v>20.459296673209085</v>
      </c>
      <c r="G30" s="451"/>
      <c r="H30" s="450">
        <f>'ANNEX C -Table 1'!H30</f>
        <v>178.00702677970574</v>
      </c>
      <c r="I30" s="451"/>
      <c r="J30" s="450">
        <f>'ANNEX C -Table 1'!J30</f>
        <v>3.7534133060032109</v>
      </c>
      <c r="K30" s="451"/>
      <c r="L30" s="450">
        <f>'ANNEX C -Table 1'!L30</f>
        <v>7.299542244383848</v>
      </c>
      <c r="M30" s="451"/>
      <c r="N30" s="450" t="str">
        <f>'ANNEX C -Table 1'!N30</f>
        <v>-</v>
      </c>
      <c r="O30" s="451"/>
      <c r="P30" s="450">
        <f>'ANNEX C -Table 1'!P30</f>
        <v>53.110515910199993</v>
      </c>
      <c r="Q30" s="451"/>
      <c r="R30" s="454" t="str">
        <f>'ANNEX C -Table 1'!R30</f>
        <v>-</v>
      </c>
      <c r="S30" s="455"/>
      <c r="T30" s="399"/>
      <c r="U30" s="300"/>
      <c r="V30" s="300"/>
      <c r="W30" s="300"/>
      <c r="X30" s="300"/>
      <c r="Y30" s="300"/>
      <c r="Z30" s="300"/>
      <c r="AA30" s="300"/>
      <c r="AB30" s="300"/>
      <c r="AC30" s="300"/>
      <c r="AD30" s="300"/>
      <c r="AE30" s="300"/>
      <c r="AF30" s="300"/>
      <c r="AG30" s="300"/>
      <c r="AH30" s="300"/>
    </row>
    <row r="31" spans="1:34" s="122" customFormat="1" ht="20.100000000000001" customHeight="1">
      <c r="A31" s="133"/>
      <c r="B31" s="452" t="s">
        <v>16</v>
      </c>
      <c r="C31" s="453"/>
      <c r="D31" s="470">
        <f>'ANNEX C -Table 1'!D31</f>
        <v>-31.224894427610465</v>
      </c>
      <c r="E31" s="471"/>
      <c r="F31" s="470">
        <f>'ANNEX C -Table 1'!F31</f>
        <v>14.976403371170646</v>
      </c>
      <c r="G31" s="471"/>
      <c r="H31" s="470">
        <f>'ANNEX C -Table 1'!H31</f>
        <v>50.924520306555387</v>
      </c>
      <c r="I31" s="471"/>
      <c r="J31" s="470">
        <f>'ANNEX C -Table 1'!J31</f>
        <v>-39.092113786393618</v>
      </c>
      <c r="K31" s="471"/>
      <c r="L31" s="470">
        <f>'ANNEX C -Table 1'!L31</f>
        <v>7.2614026253910486</v>
      </c>
      <c r="M31" s="471"/>
      <c r="N31" s="470">
        <f>'ANNEX C -Table 1'!N31</f>
        <v>16.493735615785763</v>
      </c>
      <c r="O31" s="471"/>
      <c r="P31" s="470">
        <f>'ANNEX C -Table 1'!P31</f>
        <v>53.110515910200107</v>
      </c>
      <c r="Q31" s="471"/>
      <c r="R31" s="470">
        <f>'ANNEX C -Table 1'!R31</f>
        <v>-53.110515910199943</v>
      </c>
      <c r="S31" s="471"/>
      <c r="T31" s="120"/>
    </row>
    <row r="32" spans="1:34" s="157" customFormat="1" ht="17.100000000000001" customHeight="1">
      <c r="A32" s="431"/>
      <c r="B32" s="431"/>
      <c r="C32" s="152"/>
      <c r="D32" s="153"/>
      <c r="E32" s="153"/>
      <c r="F32" s="153"/>
      <c r="G32" s="153"/>
      <c r="H32" s="153"/>
      <c r="I32" s="154"/>
      <c r="J32" s="153"/>
      <c r="K32" s="153"/>
      <c r="L32" s="153"/>
      <c r="M32" s="153"/>
      <c r="N32" s="153"/>
      <c r="O32" s="153"/>
      <c r="P32" s="155"/>
      <c r="Q32" s="155"/>
      <c r="R32" s="153"/>
      <c r="S32" s="153"/>
    </row>
    <row r="33" spans="1:34" s="114" customFormat="1" ht="18">
      <c r="A33" s="116">
        <v>2</v>
      </c>
      <c r="B33" s="112" t="s">
        <v>110</v>
      </c>
      <c r="C33" s="112"/>
      <c r="D33" s="111"/>
      <c r="E33" s="111"/>
      <c r="F33" s="111"/>
      <c r="G33" s="111"/>
      <c r="H33" s="111"/>
      <c r="I33" s="111"/>
      <c r="J33" s="111"/>
      <c r="K33" s="111"/>
      <c r="L33" s="111"/>
      <c r="M33" s="111"/>
      <c r="N33" s="111"/>
      <c r="O33" s="111"/>
      <c r="P33" s="111"/>
      <c r="Q33" s="111"/>
      <c r="R33" s="111"/>
      <c r="S33" s="113"/>
      <c r="T33" s="111"/>
    </row>
    <row r="34" spans="1:34" s="141" customFormat="1" ht="12.75">
      <c r="A34" s="157"/>
      <c r="B34" s="397"/>
      <c r="C34" s="397"/>
      <c r="D34" s="157"/>
      <c r="E34" s="157"/>
      <c r="F34" s="157"/>
      <c r="G34" s="157"/>
      <c r="H34" s="157"/>
      <c r="I34" s="157"/>
      <c r="J34" s="157"/>
      <c r="K34" s="157"/>
      <c r="L34" s="157"/>
      <c r="M34" s="157"/>
      <c r="N34" s="157"/>
      <c r="O34" s="157"/>
      <c r="P34" s="157"/>
      <c r="Q34" s="157"/>
      <c r="R34" s="157"/>
      <c r="S34" s="157"/>
      <c r="T34" s="157"/>
    </row>
    <row r="35" spans="1:34" s="114" customFormat="1" ht="18">
      <c r="A35" s="116"/>
      <c r="B35" s="112" t="s">
        <v>3</v>
      </c>
      <c r="C35" s="112"/>
      <c r="D35" s="111"/>
      <c r="E35" s="111"/>
      <c r="F35" s="111"/>
      <c r="G35" s="111"/>
      <c r="H35" s="111"/>
      <c r="I35" s="111"/>
      <c r="J35" s="111"/>
      <c r="K35" s="111"/>
      <c r="L35" s="111"/>
      <c r="M35" s="111"/>
      <c r="N35" s="111"/>
      <c r="O35" s="111"/>
      <c r="P35" s="111"/>
      <c r="Q35" s="111"/>
      <c r="R35" s="111"/>
      <c r="S35" s="113"/>
      <c r="T35" s="111"/>
    </row>
    <row r="36" spans="1:34" s="114" customFormat="1" ht="15.95" customHeight="1">
      <c r="A36" s="116"/>
      <c r="B36" s="112"/>
      <c r="C36" s="112"/>
      <c r="D36" s="111"/>
      <c r="E36" s="111"/>
      <c r="F36" s="111"/>
      <c r="G36" s="111"/>
      <c r="H36" s="111"/>
      <c r="I36" s="111"/>
      <c r="J36" s="111"/>
      <c r="K36" s="111"/>
      <c r="L36" s="111"/>
      <c r="M36" s="111"/>
      <c r="N36" s="111"/>
      <c r="O36" s="111"/>
      <c r="P36" s="111"/>
      <c r="Q36" s="111"/>
      <c r="R36" s="111"/>
      <c r="S36" s="113"/>
      <c r="T36" s="111"/>
    </row>
    <row r="37" spans="1:34" s="141" customFormat="1" ht="20.100000000000001" customHeight="1">
      <c r="A37" s="157"/>
      <c r="B37" s="397"/>
      <c r="C37" s="397"/>
      <c r="D37" s="465" t="s">
        <v>4</v>
      </c>
      <c r="E37" s="466"/>
      <c r="F37" s="466"/>
      <c r="G37" s="466"/>
      <c r="H37" s="466"/>
      <c r="I37" s="466"/>
      <c r="J37" s="466"/>
      <c r="K37" s="466"/>
      <c r="L37" s="466"/>
      <c r="M37" s="466"/>
      <c r="N37" s="466"/>
      <c r="O37" s="466"/>
      <c r="P37" s="466"/>
      <c r="Q37" s="466"/>
      <c r="R37" s="466"/>
      <c r="S37" s="467"/>
      <c r="T37" s="157"/>
      <c r="V37" s="123" t="s">
        <v>107</v>
      </c>
      <c r="W37" s="416">
        <f ca="1">NOW()</f>
        <v>44383.44200451389</v>
      </c>
    </row>
    <row r="38" spans="1:34" s="122" customFormat="1" ht="20.100000000000001" customHeight="1">
      <c r="A38" s="133"/>
      <c r="B38" s="439" t="s">
        <v>5</v>
      </c>
      <c r="C38" s="440"/>
      <c r="D38" s="443" t="s">
        <v>6</v>
      </c>
      <c r="E38" s="444"/>
      <c r="F38" s="443" t="s">
        <v>7</v>
      </c>
      <c r="G38" s="444"/>
      <c r="H38" s="443" t="s">
        <v>8</v>
      </c>
      <c r="I38" s="444"/>
      <c r="J38" s="443" t="s">
        <v>9</v>
      </c>
      <c r="K38" s="444"/>
      <c r="L38" s="443" t="s">
        <v>10</v>
      </c>
      <c r="M38" s="444"/>
      <c r="N38" s="443" t="s">
        <v>22</v>
      </c>
      <c r="O38" s="444"/>
      <c r="P38" s="443" t="s">
        <v>109</v>
      </c>
      <c r="Q38" s="444"/>
      <c r="R38" s="443" t="s">
        <v>13</v>
      </c>
      <c r="S38" s="444"/>
      <c r="T38" s="120"/>
      <c r="V38" s="125"/>
      <c r="W38" s="125" t="s">
        <v>108</v>
      </c>
    </row>
    <row r="39" spans="1:34" s="122" customFormat="1" ht="20.100000000000001" customHeight="1">
      <c r="A39" s="133"/>
      <c r="B39" s="441"/>
      <c r="C39" s="442"/>
      <c r="D39" s="424" t="str">
        <f>'ANNEX C -Table 1'!D40</f>
        <v>Q4 2019</v>
      </c>
      <c r="E39" s="424" t="str">
        <f>'ANNEX C -Table 1'!E40</f>
        <v>Q4 2020</v>
      </c>
      <c r="F39" s="424" t="str">
        <f>'ANNEX C -Table 1'!F40</f>
        <v>Q4 2019</v>
      </c>
      <c r="G39" s="424" t="str">
        <f>'ANNEX C -Table 1'!G40</f>
        <v>Q4 2020</v>
      </c>
      <c r="H39" s="424" t="str">
        <f>'ANNEX C -Table 1'!H40</f>
        <v>Q4 2019</v>
      </c>
      <c r="I39" s="424" t="str">
        <f>'ANNEX C -Table 1'!I40</f>
        <v>Q4 2020</v>
      </c>
      <c r="J39" s="424" t="str">
        <f>'ANNEX C -Table 1'!J40</f>
        <v>Q4 2019</v>
      </c>
      <c r="K39" s="424" t="str">
        <f>'ANNEX C -Table 1'!K40</f>
        <v>Q4 2020</v>
      </c>
      <c r="L39" s="424" t="str">
        <f>'ANNEX C -Table 1'!L40</f>
        <v>Q4 2019</v>
      </c>
      <c r="M39" s="424" t="str">
        <f>'ANNEX C -Table 1'!M40</f>
        <v>Q4 2020</v>
      </c>
      <c r="N39" s="424" t="str">
        <f>'ANNEX C -Table 1'!N40</f>
        <v>Q4 2019</v>
      </c>
      <c r="O39" s="424" t="str">
        <f>'ANNEX C -Table 1'!O40</f>
        <v>Q4 2020</v>
      </c>
      <c r="P39" s="424" t="str">
        <f>'ANNEX C -Table 1'!P40</f>
        <v>Q4 2019</v>
      </c>
      <c r="Q39" s="424" t="str">
        <f>'ANNEX C -Table 1'!Q40</f>
        <v>Q4 2020</v>
      </c>
      <c r="R39" s="424" t="str">
        <f>'ANNEX C -Table 1'!R40</f>
        <v>Q4 2019</v>
      </c>
      <c r="S39" s="425" t="str">
        <f>'ANNEX C -Table 1'!S40</f>
        <v>Q4 2020</v>
      </c>
      <c r="T39" s="120"/>
    </row>
    <row r="40" spans="1:34" s="122" customFormat="1" ht="20.100000000000001" customHeight="1">
      <c r="A40" s="472"/>
      <c r="B40" s="452" t="s">
        <v>6</v>
      </c>
      <c r="C40" s="453"/>
      <c r="D40" s="429">
        <f>'ANNEX C -Table 1'!D41</f>
        <v>1571.3704461352902</v>
      </c>
      <c r="E40" s="429">
        <f>'ANNEX C -Table 1'!E41</f>
        <v>1821.0012907295065</v>
      </c>
      <c r="F40" s="429">
        <f>'ANNEX C -Table 1'!F41</f>
        <v>424.03860281852991</v>
      </c>
      <c r="G40" s="429">
        <f>'ANNEX C -Table 1'!G41</f>
        <v>1575.2501247729301</v>
      </c>
      <c r="H40" s="429">
        <f>'ANNEX C -Table 1'!H41</f>
        <v>2690.0772129256106</v>
      </c>
      <c r="I40" s="429">
        <f>'ANNEX C -Table 1'!I41</f>
        <v>3108.2992076674318</v>
      </c>
      <c r="J40" s="429">
        <f>'ANNEX C -Table 1'!J41</f>
        <v>1530.4791864461074</v>
      </c>
      <c r="K40" s="429">
        <f>'ANNEX C -Table 1'!K41</f>
        <v>1661.3660113748601</v>
      </c>
      <c r="L40" s="429">
        <f>'ANNEX C -Table 1'!L41</f>
        <v>0</v>
      </c>
      <c r="M40" s="429">
        <f>'ANNEX C -Table 1'!M41</f>
        <v>0</v>
      </c>
      <c r="N40" s="429">
        <f>'ANNEX C -Table 1'!N41</f>
        <v>0</v>
      </c>
      <c r="O40" s="429">
        <f>'ANNEX C -Table 1'!O41</f>
        <v>0</v>
      </c>
      <c r="P40" s="158">
        <f>'ANNEX C -Table 1'!P41</f>
        <v>6215.9654483255381</v>
      </c>
      <c r="Q40" s="158">
        <f>'ANNEX C -Table 1'!Q41</f>
        <v>8165.9166345447284</v>
      </c>
      <c r="R40" s="429">
        <f>'ANNEX C -Table 1'!R41</f>
        <v>2093.6659587584641</v>
      </c>
      <c r="S40" s="429">
        <f>'ANNEX C -Table 1'!S41</f>
        <v>2704.3577592007973</v>
      </c>
      <c r="T40" s="151"/>
      <c r="U40" s="300"/>
      <c r="V40" s="300"/>
      <c r="W40" s="300"/>
      <c r="X40" s="300"/>
      <c r="Y40" s="300"/>
      <c r="Z40" s="300"/>
      <c r="AA40" s="300"/>
      <c r="AB40" s="300"/>
      <c r="AC40" s="300"/>
      <c r="AD40" s="300"/>
      <c r="AE40" s="300"/>
      <c r="AF40" s="300"/>
      <c r="AG40" s="300"/>
      <c r="AH40" s="300"/>
    </row>
    <row r="41" spans="1:34" s="122" customFormat="1" ht="20.100000000000001" customHeight="1">
      <c r="A41" s="541"/>
      <c r="B41" s="452" t="s">
        <v>7</v>
      </c>
      <c r="C41" s="453"/>
      <c r="D41" s="429">
        <f>'ANNEX C -Table 1'!D42</f>
        <v>274.45227588645332</v>
      </c>
      <c r="E41" s="429">
        <f>'ANNEX C -Table 1'!E42</f>
        <v>892.19996631079005</v>
      </c>
      <c r="F41" s="400">
        <f>'ANNEX C -Table 1'!F42</f>
        <v>0</v>
      </c>
      <c r="G41" s="400">
        <f>'ANNEX C -Table 1'!G42</f>
        <v>0</v>
      </c>
      <c r="H41" s="429">
        <f>'ANNEX C -Table 1'!H42</f>
        <v>2704.1112242401159</v>
      </c>
      <c r="I41" s="429">
        <f>'ANNEX C -Table 1'!I42</f>
        <v>3646.7715265794041</v>
      </c>
      <c r="J41" s="429">
        <f>'ANNEX C -Table 1'!J42</f>
        <v>13.465219362288229</v>
      </c>
      <c r="K41" s="429">
        <f>'ANNEX C -Table 1'!K42</f>
        <v>14.35909878177651</v>
      </c>
      <c r="L41" s="429">
        <f>'ANNEX C -Table 1'!L42</f>
        <v>2.0723848552200002</v>
      </c>
      <c r="M41" s="429">
        <f>'ANNEX C -Table 1'!M42</f>
        <v>2.0461207287200001</v>
      </c>
      <c r="N41" s="429">
        <f>'ANNEX C -Table 1'!N42</f>
        <v>1351.1655346656082</v>
      </c>
      <c r="O41" s="429">
        <f>'ANNEX C -Table 1'!O42</f>
        <v>1686.4032050199135</v>
      </c>
      <c r="P41" s="429">
        <f>'ANNEX C -Table 1'!P42</f>
        <v>4345.2666390096856</v>
      </c>
      <c r="Q41" s="429">
        <f>'ANNEX C -Table 1'!Q42</f>
        <v>6241.7799174206029</v>
      </c>
      <c r="R41" s="429">
        <f>'ANNEX C -Table 1'!R42</f>
        <v>-326.87509222819529</v>
      </c>
      <c r="S41" s="429">
        <f>'ANNEX C -Table 1'!S42</f>
        <v>-481.05032023797423</v>
      </c>
      <c r="T41" s="151"/>
      <c r="U41" s="300"/>
      <c r="V41" s="300"/>
      <c r="W41" s="300"/>
      <c r="X41" s="300"/>
      <c r="Y41" s="300"/>
      <c r="Z41" s="300"/>
      <c r="AA41" s="300"/>
      <c r="AB41" s="300"/>
      <c r="AC41" s="300"/>
      <c r="AD41" s="300"/>
      <c r="AE41" s="300"/>
      <c r="AF41" s="300"/>
      <c r="AG41" s="300"/>
      <c r="AH41" s="300"/>
    </row>
    <row r="42" spans="1:34" s="122" customFormat="1" ht="20.100000000000001" customHeight="1">
      <c r="A42" s="541"/>
      <c r="B42" s="452" t="s">
        <v>8</v>
      </c>
      <c r="C42" s="453"/>
      <c r="D42" s="429">
        <f>'ANNEX C -Table 1'!D43</f>
        <v>1196.0062826168614</v>
      </c>
      <c r="E42" s="429">
        <f>'ANNEX C -Table 1'!E43</f>
        <v>1379.6243020590205</v>
      </c>
      <c r="F42" s="429">
        <f>'ANNEX C -Table 1'!F43</f>
        <v>51.381439575039998</v>
      </c>
      <c r="G42" s="429">
        <f>'ANNEX C -Table 1'!G43</f>
        <v>11.767153566230002</v>
      </c>
      <c r="H42" s="429">
        <f>'ANNEX C -Table 1'!H43</f>
        <v>1285.4497144156751</v>
      </c>
      <c r="I42" s="429">
        <f>'ANNEX C -Table 1'!I43</f>
        <v>1674.2221954245349</v>
      </c>
      <c r="J42" s="429">
        <f>'ANNEX C -Table 1'!J43</f>
        <v>1520.0701013103862</v>
      </c>
      <c r="K42" s="429">
        <f>'ANNEX C -Table 1'!K43</f>
        <v>1320.0765930397665</v>
      </c>
      <c r="L42" s="429">
        <f>'ANNEX C -Table 1'!L43</f>
        <v>4424.7473758757942</v>
      </c>
      <c r="M42" s="429">
        <f>'ANNEX C -Table 1'!M43</f>
        <v>5031.5502231239825</v>
      </c>
      <c r="N42" s="429">
        <f>'ANNEX C -Table 1'!N43</f>
        <v>7762.2867356145462</v>
      </c>
      <c r="O42" s="429">
        <f>'ANNEX C -Table 1'!O43</f>
        <v>8324.8868529985957</v>
      </c>
      <c r="P42" s="429">
        <f>'ANNEX C -Table 1'!P43</f>
        <v>16239.941649408305</v>
      </c>
      <c r="Q42" s="429">
        <f>'ANNEX C -Table 1'!Q43</f>
        <v>17742.12732021213</v>
      </c>
      <c r="R42" s="429">
        <f>'ANNEX C -Table 1'!R43</f>
        <v>1934.5324057084331</v>
      </c>
      <c r="S42" s="429">
        <f>'ANNEX C -Table 1'!S43</f>
        <v>1590.5928809144259</v>
      </c>
      <c r="T42" s="151"/>
      <c r="U42" s="300"/>
      <c r="V42" s="300"/>
      <c r="W42" s="300"/>
      <c r="X42" s="300"/>
      <c r="Y42" s="300"/>
      <c r="Z42" s="300"/>
      <c r="AA42" s="300"/>
      <c r="AB42" s="300"/>
      <c r="AC42" s="300"/>
      <c r="AD42" s="300"/>
      <c r="AE42" s="300"/>
      <c r="AF42" s="300"/>
      <c r="AG42" s="300"/>
      <c r="AH42" s="300"/>
    </row>
    <row r="43" spans="1:34" s="122" customFormat="1" ht="20.100000000000001" customHeight="1">
      <c r="A43" s="541"/>
      <c r="B43" s="452" t="s">
        <v>9</v>
      </c>
      <c r="C43" s="453"/>
      <c r="D43" s="429">
        <f>'ANNEX C -Table 1'!D44</f>
        <v>56.369177997322048</v>
      </c>
      <c r="E43" s="429">
        <f>'ANNEX C -Table 1'!E44</f>
        <v>44.990800550550013</v>
      </c>
      <c r="F43" s="429">
        <f>'ANNEX C -Table 1'!F44</f>
        <v>84.384842278573004</v>
      </c>
      <c r="G43" s="429">
        <f>'ANNEX C -Table 1'!G44</f>
        <v>63.640494689379999</v>
      </c>
      <c r="H43" s="429">
        <f>'ANNEX C -Table 1'!H44</f>
        <v>1118.2904144617044</v>
      </c>
      <c r="I43" s="429">
        <f>'ANNEX C -Table 1'!I44</f>
        <v>1072.0032935504835</v>
      </c>
      <c r="J43" s="429">
        <f>'ANNEX C -Table 1'!J44</f>
        <v>1247.6445445760774</v>
      </c>
      <c r="K43" s="429">
        <f>'ANNEX C -Table 1'!K44</f>
        <v>1305.3070782558041</v>
      </c>
      <c r="L43" s="429">
        <f>'ANNEX C -Table 1'!L44</f>
        <v>550.37682427680431</v>
      </c>
      <c r="M43" s="429">
        <f>'ANNEX C -Table 1'!M44</f>
        <v>567.99654077436401</v>
      </c>
      <c r="N43" s="429">
        <f>'ANNEX C -Table 1'!N44</f>
        <v>3827.7701987101391</v>
      </c>
      <c r="O43" s="429">
        <f>'ANNEX C -Table 1'!O44</f>
        <v>4417.2142263884498</v>
      </c>
      <c r="P43" s="429">
        <f>'ANNEX C -Table 1'!P44</f>
        <v>6884.8360023006207</v>
      </c>
      <c r="Q43" s="429">
        <f>'ANNEX C -Table 1'!Q44</f>
        <v>7471.1524342090315</v>
      </c>
      <c r="R43" s="429">
        <f>'ANNEX C -Table 1'!R44</f>
        <v>708.28419214111648</v>
      </c>
      <c r="S43" s="429">
        <f>'ANNEX C -Table 1'!S44</f>
        <v>691.97803440019504</v>
      </c>
      <c r="T43" s="151"/>
      <c r="U43" s="300"/>
      <c r="V43" s="300"/>
      <c r="W43" s="300"/>
      <c r="X43" s="300"/>
      <c r="Y43" s="300"/>
      <c r="Z43" s="300"/>
      <c r="AA43" s="300"/>
      <c r="AB43" s="300"/>
      <c r="AC43" s="300"/>
      <c r="AD43" s="300"/>
      <c r="AE43" s="300"/>
      <c r="AF43" s="300"/>
      <c r="AG43" s="300"/>
      <c r="AH43" s="300"/>
    </row>
    <row r="44" spans="1:34" s="122" customFormat="1" ht="20.100000000000001" customHeight="1">
      <c r="A44" s="541"/>
      <c r="B44" s="452" t="s">
        <v>10</v>
      </c>
      <c r="C44" s="453"/>
      <c r="D44" s="158">
        <f>'ANNEX C -Table 1'!D45</f>
        <v>137.58397334327987</v>
      </c>
      <c r="E44" s="158">
        <f>'ANNEX C -Table 1'!E45</f>
        <v>146.78589470375613</v>
      </c>
      <c r="F44" s="429">
        <f>'ANNEX C -Table 1'!F45</f>
        <v>4.601078030430001</v>
      </c>
      <c r="G44" s="429">
        <f>'ANNEX C -Table 1'!G45</f>
        <v>4.3937405105099989</v>
      </c>
      <c r="H44" s="429">
        <f>'ANNEX C -Table 1'!H45</f>
        <v>6659.4841833935634</v>
      </c>
      <c r="I44" s="429">
        <f>'ANNEX C -Table 1'!I45</f>
        <v>6673.7187581663493</v>
      </c>
      <c r="J44" s="429">
        <f>'ANNEX C -Table 1'!J45</f>
        <v>2524.1850412092608</v>
      </c>
      <c r="K44" s="429">
        <f>'ANNEX C -Table 1'!K45</f>
        <v>2789.0140375848619</v>
      </c>
      <c r="L44" s="429">
        <f>'ANNEX C -Table 1'!L45</f>
        <v>64.457234999999997</v>
      </c>
      <c r="M44" s="429">
        <f>'ANNEX C -Table 1'!M45</f>
        <v>72.048287000000002</v>
      </c>
      <c r="N44" s="429">
        <f>'ANNEX C -Table 1'!N45</f>
        <v>175.90004000000002</v>
      </c>
      <c r="O44" s="429">
        <f>'ANNEX C -Table 1'!O45</f>
        <v>185.04916</v>
      </c>
      <c r="P44" s="429">
        <f>'ANNEX C -Table 1'!P45</f>
        <v>9566.2115509765335</v>
      </c>
      <c r="Q44" s="429">
        <f>'ANNEX C -Table 1'!Q45</f>
        <v>9871.0098779654782</v>
      </c>
      <c r="R44" s="429">
        <f>'ANNEX C -Table 1'!R45</f>
        <v>7095.690230086645</v>
      </c>
      <c r="S44" s="429">
        <f>'ANNEX C -Table 1'!S45</f>
        <v>7115.1728898700048</v>
      </c>
      <c r="T44" s="151"/>
      <c r="U44" s="300"/>
      <c r="V44" s="300"/>
      <c r="W44" s="300"/>
      <c r="X44" s="300"/>
      <c r="Y44" s="300"/>
      <c r="Z44" s="300"/>
      <c r="AA44" s="300"/>
      <c r="AB44" s="300"/>
      <c r="AC44" s="300"/>
      <c r="AD44" s="300"/>
      <c r="AE44" s="300"/>
      <c r="AF44" s="300"/>
      <c r="AG44" s="300"/>
      <c r="AH44" s="300"/>
    </row>
    <row r="45" spans="1:34" s="122" customFormat="1" ht="20.100000000000001" customHeight="1">
      <c r="A45" s="541"/>
      <c r="B45" s="452" t="s">
        <v>11</v>
      </c>
      <c r="C45" s="453"/>
      <c r="D45" s="429">
        <f>'ANNEX C -Table 1'!D46</f>
        <v>519.01472986097997</v>
      </c>
      <c r="E45" s="429">
        <f>'ANNEX C -Table 1'!E46</f>
        <v>608.07558948884389</v>
      </c>
      <c r="F45" s="429">
        <f>'ANNEX C -Table 1'!F46</f>
        <v>9.1479826690000002E-2</v>
      </c>
      <c r="G45" s="429">
        <f>'ANNEX C -Table 1'!G46</f>
        <v>9.1730313620000004E-2</v>
      </c>
      <c r="H45" s="429">
        <f>'ANNEX C -Table 1'!H46</f>
        <v>3365.0842494765661</v>
      </c>
      <c r="I45" s="429">
        <f>'ANNEX C -Table 1'!I46</f>
        <v>3354.5960326186459</v>
      </c>
      <c r="J45" s="429">
        <f>'ANNEX C -Table 1'!J46</f>
        <v>1097.7232392783849</v>
      </c>
      <c r="K45" s="429">
        <f>'ANNEX C -Table 1'!K46</f>
        <v>1173.7814484343346</v>
      </c>
      <c r="L45" s="429">
        <f>'ANNEX C -Table 1'!L46</f>
        <v>0</v>
      </c>
      <c r="M45" s="429">
        <f>'ANNEX C -Table 1'!M46</f>
        <v>0</v>
      </c>
      <c r="N45" s="429">
        <f>'ANNEX C -Table 1'!N46</f>
        <v>0</v>
      </c>
      <c r="O45" s="429">
        <f>'ANNEX C -Table 1'!O46</f>
        <v>0</v>
      </c>
      <c r="P45" s="429">
        <f>'ANNEX C -Table 1'!P46</f>
        <v>4981.9136984426204</v>
      </c>
      <c r="Q45" s="429">
        <f>'ANNEX C -Table 1'!Q46</f>
        <v>5136.544800855444</v>
      </c>
      <c r="R45" s="429">
        <f>'ANNEX C -Table 1'!R46</f>
        <v>0</v>
      </c>
      <c r="S45" s="429">
        <f>'ANNEX C -Table 1'!S46</f>
        <v>0</v>
      </c>
      <c r="T45" s="151"/>
      <c r="U45" s="300"/>
      <c r="V45" s="300"/>
      <c r="W45" s="300"/>
      <c r="X45" s="300"/>
      <c r="Y45" s="300"/>
      <c r="Z45" s="300"/>
      <c r="AA45" s="300"/>
      <c r="AB45" s="300"/>
      <c r="AC45" s="300"/>
      <c r="AD45" s="300"/>
      <c r="AE45" s="300"/>
      <c r="AF45" s="300"/>
      <c r="AG45" s="300"/>
      <c r="AH45" s="300"/>
    </row>
    <row r="46" spans="1:34" s="122" customFormat="1" ht="20.100000000000001" customHeight="1">
      <c r="A46" s="541"/>
      <c r="B46" s="452" t="s">
        <v>13</v>
      </c>
      <c r="C46" s="453"/>
      <c r="D46" s="429">
        <f>'ANNEX C -Table 1'!D47</f>
        <v>28.592662597318519</v>
      </c>
      <c r="E46" s="429">
        <f>'ANNEX C -Table 1'!E47</f>
        <v>38.040449355879112</v>
      </c>
      <c r="F46" s="429">
        <f>'ANNEX C -Table 1'!F47</f>
        <v>4451.1096190560502</v>
      </c>
      <c r="G46" s="429">
        <f>'ANNEX C -Table 1'!G47</f>
        <v>5341.2444516510295</v>
      </c>
      <c r="H46" s="429">
        <f>'ANNEX C -Table 1'!H47</f>
        <v>1672.0170889334661</v>
      </c>
      <c r="I46" s="429">
        <f>'ANNEX C -Table 1'!I47</f>
        <v>1795.3732743719038</v>
      </c>
      <c r="J46" s="429">
        <f>'ANNEX C -Table 1'!J47</f>
        <v>272.52468180789589</v>
      </c>
      <c r="K46" s="429">
        <f>'ANNEX C -Table 1'!K47</f>
        <v>272.57437950999599</v>
      </c>
      <c r="L46" s="429">
        <f>'ANNEX C -Table 1'!L47</f>
        <v>3536.8470391102669</v>
      </c>
      <c r="M46" s="429">
        <f>'ANNEX C -Table 1'!M47</f>
        <v>3816.1089610303256</v>
      </c>
      <c r="N46" s="429">
        <f>'ANNEX C -Table 1'!N47</f>
        <v>0</v>
      </c>
      <c r="O46" s="429">
        <f>'ANNEX C -Table 1'!O47</f>
        <v>0</v>
      </c>
      <c r="P46" s="429">
        <f>'ANNEX C -Table 1'!P47</f>
        <v>9961.0910915049972</v>
      </c>
      <c r="Q46" s="429">
        <f>'ANNEX C -Table 1'!Q47</f>
        <v>11263.341515919134</v>
      </c>
      <c r="R46" s="400">
        <f>'ANNEX C -Table 1'!R47</f>
        <v>0</v>
      </c>
      <c r="S46" s="400">
        <f>'ANNEX C -Table 1'!S47</f>
        <v>0</v>
      </c>
      <c r="T46" s="151"/>
      <c r="U46" s="300"/>
      <c r="V46" s="300"/>
      <c r="W46" s="300"/>
      <c r="X46" s="300"/>
      <c r="Y46" s="300"/>
      <c r="Z46" s="300"/>
      <c r="AA46" s="300"/>
      <c r="AB46" s="300"/>
      <c r="AC46" s="300"/>
      <c r="AD46" s="300"/>
      <c r="AE46" s="300"/>
      <c r="AF46" s="300"/>
      <c r="AG46" s="300"/>
      <c r="AH46" s="300"/>
    </row>
    <row r="47" spans="1:34" s="122" customFormat="1" ht="20.100000000000001" customHeight="1">
      <c r="A47" s="133"/>
      <c r="B47" s="452" t="s">
        <v>16</v>
      </c>
      <c r="C47" s="453"/>
      <c r="D47" s="134">
        <f>'ANNEX C -Table 1'!D48</f>
        <v>3783.3895484375053</v>
      </c>
      <c r="E47" s="134">
        <f>'ANNEX C -Table 1'!E48</f>
        <v>4930.7182931983452</v>
      </c>
      <c r="F47" s="134">
        <f>'ANNEX C -Table 1'!F48</f>
        <v>5015.6070615853132</v>
      </c>
      <c r="G47" s="134">
        <f>'ANNEX C -Table 1'!G48</f>
        <v>6996.3876955036994</v>
      </c>
      <c r="H47" s="134">
        <f>'ANNEX C -Table 1'!H48</f>
        <v>19494.514087846703</v>
      </c>
      <c r="I47" s="134">
        <f>'ANNEX C -Table 1'!I48</f>
        <v>21324.984288378753</v>
      </c>
      <c r="J47" s="134">
        <f>'ANNEX C -Table 1'!J48</f>
        <v>8206.092013990401</v>
      </c>
      <c r="K47" s="134">
        <f>'ANNEX C -Table 1'!K48</f>
        <v>8536.4786469813989</v>
      </c>
      <c r="L47" s="134">
        <f>'ANNEX C -Table 1'!L48</f>
        <v>8578.5008591180849</v>
      </c>
      <c r="M47" s="134">
        <f>'ANNEX C -Table 1'!M48</f>
        <v>9489.7501326573911</v>
      </c>
      <c r="N47" s="134">
        <f>'ANNEX C -Table 1'!N48</f>
        <v>13117.122508990295</v>
      </c>
      <c r="O47" s="134">
        <f>'ANNEX C -Table 1'!O48</f>
        <v>14613.553444406958</v>
      </c>
      <c r="P47" s="134">
        <f>'ANNEX C -Table 1'!P48</f>
        <v>58195.226079968306</v>
      </c>
      <c r="Q47" s="134">
        <f>'ANNEX C -Table 1'!Q48</f>
        <v>65891.872501126549</v>
      </c>
      <c r="R47" s="134">
        <f>'ANNEX C -Table 1'!R48</f>
        <v>11505.297694466462</v>
      </c>
      <c r="S47" s="134">
        <f>'ANNEX C -Table 1'!S48</f>
        <v>11621.051244147449</v>
      </c>
      <c r="T47" s="151"/>
    </row>
    <row r="48" spans="1:34" s="122" customFormat="1" ht="20.100000000000001" customHeight="1">
      <c r="A48" s="133"/>
      <c r="B48" s="468" t="s">
        <v>19</v>
      </c>
      <c r="C48" s="469"/>
      <c r="D48" s="161">
        <f>'ANNEX C -Table 1'!D49</f>
        <v>6.5012025956194472</v>
      </c>
      <c r="E48" s="161">
        <f>'ANNEX C -Table 1'!E49</f>
        <v>7.4830447307656121</v>
      </c>
      <c r="F48" s="161">
        <f>'ANNEX C -Table 1'!F49</f>
        <v>8.6185884984675099</v>
      </c>
      <c r="G48" s="161">
        <f>'ANNEX C -Table 1'!G49</f>
        <v>10.61798281022304</v>
      </c>
      <c r="H48" s="161">
        <f>'ANNEX C -Table 1'!H49</f>
        <v>33.498476423235367</v>
      </c>
      <c r="I48" s="161">
        <f>'ANNEX C -Table 1'!I49</f>
        <v>32.363603398908054</v>
      </c>
      <c r="J48" s="161">
        <f>'ANNEX C -Table 1'!J49</f>
        <v>14.10097110493925</v>
      </c>
      <c r="K48" s="161">
        <f>'ANNEX C -Table 1'!K49</f>
        <v>12.955283137287458</v>
      </c>
      <c r="L48" s="161">
        <f>'ANNEX C -Table 1'!L49</f>
        <v>14.740901336700773</v>
      </c>
      <c r="M48" s="161">
        <f>'ANNEX C -Table 1'!M49</f>
        <v>14.402004029397016</v>
      </c>
      <c r="N48" s="161">
        <f>'ANNEX C -Table 1'!N49</f>
        <v>22.539860041037645</v>
      </c>
      <c r="O48" s="161">
        <f>'ANNEX C -Table 1'!O49</f>
        <v>22.178081893418813</v>
      </c>
      <c r="P48" s="161">
        <f>'ANNEX C -Table 1'!P49</f>
        <v>100</v>
      </c>
      <c r="Q48" s="161">
        <f>'ANNEX C -Table 1'!Q49</f>
        <v>100</v>
      </c>
      <c r="R48" s="400">
        <f>'ANNEX C -Table 1'!R49</f>
        <v>0</v>
      </c>
      <c r="S48" s="400">
        <f>'ANNEX C -Table 1'!S49</f>
        <v>0</v>
      </c>
      <c r="T48" s="151"/>
    </row>
    <row r="49" spans="1:23" s="123" customFormat="1">
      <c r="P49" s="155"/>
      <c r="Q49" s="155"/>
    </row>
    <row r="50" spans="1:23" s="123" customFormat="1" ht="15.95" customHeight="1">
      <c r="B50" s="135"/>
      <c r="C50" s="136"/>
      <c r="D50" s="464" t="s">
        <v>111</v>
      </c>
      <c r="E50" s="464"/>
      <c r="F50" s="464"/>
      <c r="G50" s="464"/>
      <c r="H50" s="464"/>
      <c r="I50" s="464"/>
      <c r="J50" s="464"/>
      <c r="K50" s="464"/>
      <c r="L50" s="457" t="s">
        <v>112</v>
      </c>
      <c r="M50" s="458"/>
      <c r="N50" s="458"/>
      <c r="O50" s="458"/>
      <c r="P50" s="458"/>
      <c r="Q50" s="459"/>
      <c r="V50" s="123" t="s">
        <v>107</v>
      </c>
      <c r="W50" s="416">
        <f ca="1">NOW()</f>
        <v>44383.44200451389</v>
      </c>
    </row>
    <row r="51" spans="1:23" ht="15.95" customHeight="1">
      <c r="A51" s="123"/>
      <c r="B51" s="473"/>
      <c r="C51" s="473"/>
      <c r="D51" s="464"/>
      <c r="E51" s="464"/>
      <c r="F51" s="464"/>
      <c r="G51" s="464"/>
      <c r="H51" s="464"/>
      <c r="I51" s="464"/>
      <c r="J51" s="464"/>
      <c r="K51" s="464"/>
      <c r="L51" s="460"/>
      <c r="M51" s="461"/>
      <c r="N51" s="461"/>
      <c r="O51" s="461"/>
      <c r="P51" s="461"/>
      <c r="Q51" s="462"/>
      <c r="R51" s="401"/>
      <c r="S51" s="123"/>
      <c r="W51" s="125" t="s">
        <v>108</v>
      </c>
    </row>
    <row r="52" spans="1:23" ht="20.100000000000001" customHeight="1">
      <c r="A52" s="123"/>
      <c r="B52" s="456" t="s">
        <v>5</v>
      </c>
      <c r="C52" s="456"/>
      <c r="D52" s="464" t="s">
        <v>4</v>
      </c>
      <c r="E52" s="464"/>
      <c r="F52" s="464"/>
      <c r="G52" s="464"/>
      <c r="H52" s="464"/>
      <c r="I52" s="464"/>
      <c r="J52" s="464"/>
      <c r="K52" s="464"/>
      <c r="L52" s="465" t="s">
        <v>4</v>
      </c>
      <c r="M52" s="466"/>
      <c r="N52" s="466"/>
      <c r="O52" s="466"/>
      <c r="P52" s="466"/>
      <c r="Q52" s="467"/>
      <c r="R52" s="162"/>
      <c r="S52" s="123"/>
    </row>
    <row r="53" spans="1:23" ht="20.100000000000001" customHeight="1">
      <c r="A53" s="123"/>
      <c r="B53" s="456"/>
      <c r="C53" s="456"/>
      <c r="D53" s="428" t="s">
        <v>6</v>
      </c>
      <c r="E53" s="428" t="s">
        <v>7</v>
      </c>
      <c r="F53" s="163" t="s">
        <v>8</v>
      </c>
      <c r="G53" s="428" t="s">
        <v>9</v>
      </c>
      <c r="H53" s="428" t="s">
        <v>10</v>
      </c>
      <c r="I53" s="428" t="s">
        <v>11</v>
      </c>
      <c r="J53" s="425" t="s">
        <v>12</v>
      </c>
      <c r="K53" s="428" t="s">
        <v>13</v>
      </c>
      <c r="L53" s="425" t="s">
        <v>6</v>
      </c>
      <c r="M53" s="425" t="s">
        <v>7</v>
      </c>
      <c r="N53" s="425" t="s">
        <v>8</v>
      </c>
      <c r="O53" s="425" t="s">
        <v>9</v>
      </c>
      <c r="P53" s="425" t="s">
        <v>10</v>
      </c>
      <c r="Q53" s="425" t="s">
        <v>22</v>
      </c>
      <c r="R53" s="164"/>
      <c r="S53" s="124"/>
    </row>
    <row r="54" spans="1:23" s="122" customFormat="1" ht="20.100000000000001" customHeight="1">
      <c r="A54" s="472"/>
      <c r="B54" s="452" t="s">
        <v>6</v>
      </c>
      <c r="C54" s="453"/>
      <c r="D54" s="429">
        <f>'ANNEX C -Table 1'!D55</f>
        <v>15.886186812802251</v>
      </c>
      <c r="E54" s="429">
        <f>'ANNEX C -Table 1'!E55</f>
        <v>271.48743399833074</v>
      </c>
      <c r="F54" s="429">
        <f>'ANNEX C -Table 1'!F55</f>
        <v>15.546839798214609</v>
      </c>
      <c r="G54" s="429">
        <f>'ANNEX C -Table 1'!G55</f>
        <v>8.5520160017779911</v>
      </c>
      <c r="H54" s="265" t="str">
        <f>'ANNEX C -Table 1'!H55</f>
        <v>-</v>
      </c>
      <c r="I54" s="265" t="str">
        <f>'ANNEX C -Table 1'!I55</f>
        <v>-</v>
      </c>
      <c r="J54" s="429">
        <f>'ANNEX C -Table 1'!J55</f>
        <v>31.370045448764035</v>
      </c>
      <c r="K54" s="429">
        <f>'ANNEX C -Table 1'!K55</f>
        <v>29.168540372336722</v>
      </c>
      <c r="L54" s="429">
        <f>'ANNEX C -Table 1'!L55</f>
        <v>36.931764956872058</v>
      </c>
      <c r="M54" s="429">
        <f>'ANNEX C -Table 1'!M55</f>
        <v>22.515192029528048</v>
      </c>
      <c r="N54" s="429">
        <f>'ANNEX C -Table 1'!N55</f>
        <v>14.575856964927885</v>
      </c>
      <c r="O54" s="429">
        <f>'ANNEX C -Table 1'!O55</f>
        <v>19.461959434085145</v>
      </c>
      <c r="P54" s="265">
        <f>'ANNEX C -Table 1'!P55</f>
        <v>0</v>
      </c>
      <c r="Q54" s="265">
        <f>'ANNEX C -Table 1'!Q55</f>
        <v>0</v>
      </c>
      <c r="R54" s="166"/>
      <c r="S54" s="129"/>
      <c r="T54" s="120"/>
    </row>
    <row r="55" spans="1:23" s="122" customFormat="1" ht="20.100000000000001" customHeight="1">
      <c r="A55" s="541"/>
      <c r="B55" s="452" t="s">
        <v>7</v>
      </c>
      <c r="C55" s="453"/>
      <c r="D55" s="429">
        <f>'ANNEX C -Table 1'!D56</f>
        <v>225.08382866532028</v>
      </c>
      <c r="E55" s="266" t="str">
        <f>'ANNEX C -Table 1'!E56</f>
        <v>-</v>
      </c>
      <c r="F55" s="429">
        <f>'ANNEX C -Table 1'!F56</f>
        <v>34.860263656654347</v>
      </c>
      <c r="G55" s="429">
        <f>'ANNEX C -Table 1'!G56</f>
        <v>6.6384319143864143</v>
      </c>
      <c r="H55" s="429">
        <f>'ANNEX C -Table 1'!H56</f>
        <v>-1.2673382761819088</v>
      </c>
      <c r="I55" s="429">
        <f>'ANNEX C -Table 1'!I56</f>
        <v>24.810999226476802</v>
      </c>
      <c r="J55" s="429">
        <f>'ANNEX C -Table 1'!J56</f>
        <v>43.645498331102303</v>
      </c>
      <c r="K55" s="429">
        <f>'ANNEX C -Table 1'!K56</f>
        <v>-47.166404438716739</v>
      </c>
      <c r="L55" s="429">
        <f>'ANNEX C -Table 1'!L56</f>
        <v>18.094726026865718</v>
      </c>
      <c r="M55" s="266">
        <f>'ANNEX C -Table 1'!M56</f>
        <v>0</v>
      </c>
      <c r="N55" s="429">
        <f>'ANNEX C -Table 1'!N56</f>
        <v>17.100934177788567</v>
      </c>
      <c r="O55" s="429">
        <f>'ANNEX C -Table 1'!O56</f>
        <v>0.16820868856567758</v>
      </c>
      <c r="P55" s="429">
        <f>'ANNEX C -Table 1'!P56</f>
        <v>2.1561376222948351E-2</v>
      </c>
      <c r="Q55" s="429">
        <f>'ANNEX C -Table 1'!Q56</f>
        <v>11.539994098186639</v>
      </c>
      <c r="R55" s="166"/>
      <c r="S55" s="129"/>
      <c r="T55" s="120"/>
    </row>
    <row r="56" spans="1:23" s="122" customFormat="1" ht="20.100000000000001" customHeight="1">
      <c r="A56" s="541"/>
      <c r="B56" s="452" t="s">
        <v>8</v>
      </c>
      <c r="C56" s="453"/>
      <c r="D56" s="429">
        <f>'ANNEX C -Table 1'!D57</f>
        <v>15.352596563322631</v>
      </c>
      <c r="E56" s="429">
        <f>'ANNEX C -Table 1'!E57</f>
        <v>-77.098435420353169</v>
      </c>
      <c r="F56" s="429">
        <f>'ANNEX C -Table 1'!F57</f>
        <v>30.244083191195347</v>
      </c>
      <c r="G56" s="429">
        <f>'ANNEX C -Table 1'!G57</f>
        <v>-13.156860864391321</v>
      </c>
      <c r="H56" s="429">
        <f>'ANNEX C -Table 1'!H57</f>
        <v>13.713841620801759</v>
      </c>
      <c r="I56" s="429">
        <f>'ANNEX C -Table 1'!I57</f>
        <v>7.2478656940454815</v>
      </c>
      <c r="J56" s="429">
        <f>'ANNEX C -Table 1'!J57</f>
        <v>9.249945001240544</v>
      </c>
      <c r="K56" s="429">
        <f>'ANNEX C -Table 1'!K57</f>
        <v>-17.778948741262116</v>
      </c>
      <c r="L56" s="429">
        <f>'ANNEX C -Table 1'!L57</f>
        <v>27.98018909257372</v>
      </c>
      <c r="M56" s="429">
        <f>'ANNEX C -Table 1'!M57</f>
        <v>0.16818898663652221</v>
      </c>
      <c r="N56" s="429">
        <f>'ANNEX C -Table 1'!N57</f>
        <v>7.8509891157899592</v>
      </c>
      <c r="O56" s="429">
        <f>'ANNEX C -Table 1'!O57</f>
        <v>15.463947695887009</v>
      </c>
      <c r="P56" s="429">
        <f>'ANNEX C -Table 1'!P57</f>
        <v>53.020892571330648</v>
      </c>
      <c r="Q56" s="429">
        <f>'ANNEX C -Table 1'!Q57</f>
        <v>56.966889570481413</v>
      </c>
      <c r="R56" s="166"/>
      <c r="S56" s="129"/>
      <c r="T56" s="120"/>
    </row>
    <row r="57" spans="1:23" s="122" customFormat="1" ht="20.100000000000001" customHeight="1">
      <c r="A57" s="541"/>
      <c r="B57" s="452" t="s">
        <v>9</v>
      </c>
      <c r="C57" s="453"/>
      <c r="D57" s="429">
        <f>'ANNEX C -Table 1'!D58</f>
        <v>-20.185459236805958</v>
      </c>
      <c r="E57" s="429">
        <f>'ANNEX C -Table 1'!E58</f>
        <v>-24.583025848067987</v>
      </c>
      <c r="F57" s="429">
        <f>'ANNEX C -Table 1'!F58</f>
        <v>-4.1390966347057043</v>
      </c>
      <c r="G57" s="429">
        <f>'ANNEX C -Table 1'!G58</f>
        <v>4.6217116830594724</v>
      </c>
      <c r="H57" s="429">
        <f>'ANNEX C -Table 1'!H58</f>
        <v>3.2013914322631623</v>
      </c>
      <c r="I57" s="429">
        <f>'ANNEX C -Table 1'!I58</f>
        <v>15.39914877536113</v>
      </c>
      <c r="J57" s="429">
        <f>'ANNEX C -Table 1'!J58</f>
        <v>8.5160551640226227</v>
      </c>
      <c r="K57" s="429">
        <f>'ANNEX C -Table 1'!K58</f>
        <v>-2.30220551606955</v>
      </c>
      <c r="L57" s="429">
        <f>'ANNEX C -Table 1'!L58</f>
        <v>0.91245935937188605</v>
      </c>
      <c r="M57" s="429">
        <f>'ANNEX C -Table 1'!M58</f>
        <v>0.90961932727483386</v>
      </c>
      <c r="N57" s="429">
        <f>'ANNEX C -Table 1'!N58</f>
        <v>5.0269828059600572</v>
      </c>
      <c r="O57" s="429">
        <f>'ANNEX C -Table 1'!O58</f>
        <v>15.290931216906124</v>
      </c>
      <c r="P57" s="429">
        <f>'ANNEX C -Table 1'!P58</f>
        <v>5.9853687698235456</v>
      </c>
      <c r="Q57" s="429">
        <f>'ANNEX C -Table 1'!Q58</f>
        <v>30.226831846152034</v>
      </c>
      <c r="R57" s="166"/>
      <c r="S57" s="129"/>
      <c r="T57" s="120"/>
    </row>
    <row r="58" spans="1:23" s="122" customFormat="1" ht="20.100000000000001" customHeight="1">
      <c r="A58" s="541"/>
      <c r="B58" s="452" t="s">
        <v>10</v>
      </c>
      <c r="C58" s="453"/>
      <c r="D58" s="429">
        <f>'ANNEX C -Table 1'!D59</f>
        <v>6.6882218450814355</v>
      </c>
      <c r="E58" s="429">
        <f>'ANNEX C -Table 1'!E59</f>
        <v>-4.5062813225235612</v>
      </c>
      <c r="F58" s="429">
        <f>'ANNEX C -Table 1'!F59</f>
        <v>0.21374890878608838</v>
      </c>
      <c r="G58" s="429">
        <f>'ANNEX C -Table 1'!G59</f>
        <v>10.491663331018295</v>
      </c>
      <c r="H58" s="265">
        <f>'ANNEX C -Table 1'!H59</f>
        <v>11.776881214343129</v>
      </c>
      <c r="I58" s="265">
        <f>'ANNEX C -Table 1'!I59</f>
        <v>5.2013177484211948</v>
      </c>
      <c r="J58" s="429">
        <f>'ANNEX C -Table 1'!J59</f>
        <v>3.1861968070090438</v>
      </c>
      <c r="K58" s="429">
        <f>'ANNEX C -Table 1'!K59</f>
        <v>0.2745703258120098</v>
      </c>
      <c r="L58" s="429">
        <f>'ANNEX C -Table 1'!L59</f>
        <v>2.9769677757952464</v>
      </c>
      <c r="M58" s="429">
        <f>'ANNEX C -Table 1'!M59</f>
        <v>6.2800129177142103E-2</v>
      </c>
      <c r="N58" s="429">
        <f>'ANNEX C -Table 1'!N59</f>
        <v>31.295304455643862</v>
      </c>
      <c r="O58" s="429">
        <f>'ANNEX C -Table 1'!O59</f>
        <v>32.671715738094079</v>
      </c>
      <c r="P58" s="429">
        <f>'ANNEX C -Table 1'!P59</f>
        <v>0.75922217121458069</v>
      </c>
      <c r="Q58" s="429">
        <f>'ANNEX C -Table 1'!Q59</f>
        <v>1.2662844851799124</v>
      </c>
      <c r="R58" s="166"/>
      <c r="S58" s="129"/>
      <c r="T58" s="120"/>
    </row>
    <row r="59" spans="1:23" s="122" customFormat="1" ht="20.100000000000001" customHeight="1">
      <c r="A59" s="541"/>
      <c r="B59" s="452" t="s">
        <v>11</v>
      </c>
      <c r="C59" s="453"/>
      <c r="D59" s="429">
        <f>'ANNEX C -Table 1'!D60</f>
        <v>17.159601549597486</v>
      </c>
      <c r="E59" s="429">
        <f>'ANNEX C -Table 1'!E60</f>
        <v>0.27381657690370703</v>
      </c>
      <c r="F59" s="429">
        <f>'ANNEX C -Table 1'!F60</f>
        <v>-0.31167769007719809</v>
      </c>
      <c r="G59" s="429">
        <f>'ANNEX C -Table 1'!G60</f>
        <v>6.9287236012192333</v>
      </c>
      <c r="H59" s="265" t="str">
        <f>'ANNEX C -Table 1'!H60</f>
        <v>-</v>
      </c>
      <c r="I59" s="265" t="str">
        <f>'ANNEX C -Table 1'!I60</f>
        <v>-</v>
      </c>
      <c r="J59" s="429">
        <f>'ANNEX C -Table 1'!J60</f>
        <v>3.1038494797925198</v>
      </c>
      <c r="K59" s="265" t="str">
        <f>'ANNEX C -Table 1'!K60</f>
        <v>-</v>
      </c>
      <c r="L59" s="429">
        <f>'ANNEX C -Table 1'!L60</f>
        <v>12.332393645924789</v>
      </c>
      <c r="M59" s="429">
        <f>'ANNEX C -Table 1'!M60</f>
        <v>1.3111096413217843E-3</v>
      </c>
      <c r="N59" s="429">
        <f>'ANNEX C -Table 1'!N60</f>
        <v>15.730825342022708</v>
      </c>
      <c r="O59" s="429">
        <f>'ANNEX C -Table 1'!O60</f>
        <v>13.750183148989633</v>
      </c>
      <c r="P59" s="265">
        <f>'ANNEX C -Table 1'!P60</f>
        <v>0</v>
      </c>
      <c r="Q59" s="265">
        <f>'ANNEX C -Table 1'!Q60</f>
        <v>0</v>
      </c>
      <c r="R59" s="166"/>
      <c r="S59" s="129"/>
      <c r="T59" s="120"/>
    </row>
    <row r="60" spans="1:23" s="122" customFormat="1" ht="20.100000000000001" customHeight="1">
      <c r="A60" s="541"/>
      <c r="B60" s="452" t="s">
        <v>13</v>
      </c>
      <c r="C60" s="453"/>
      <c r="D60" s="429">
        <f>'ANNEX C -Table 1'!D61</f>
        <v>33.042696623317013</v>
      </c>
      <c r="E60" s="429">
        <f>'ANNEX C -Table 1'!E61</f>
        <v>19.998043381905088</v>
      </c>
      <c r="F60" s="429">
        <f>'ANNEX C -Table 1'!F61</f>
        <v>7.3776868822030552</v>
      </c>
      <c r="G60" s="429">
        <f>'ANNEX C -Table 1'!G61</f>
        <v>1.8236037106956995E-2</v>
      </c>
      <c r="H60" s="429">
        <f>'ANNEX C -Table 1'!H61</f>
        <v>7.8957873731036496</v>
      </c>
      <c r="I60" s="265" t="str">
        <f>'ANNEX C -Table 1'!I61</f>
        <v>-</v>
      </c>
      <c r="J60" s="429">
        <f>'ANNEX C -Table 1'!J61</f>
        <v>13.073371304923812</v>
      </c>
      <c r="K60" s="266" t="str">
        <f>'ANNEX C -Table 1'!K61</f>
        <v>-</v>
      </c>
      <c r="L60" s="429">
        <f>'ANNEX C -Table 1'!L61</f>
        <v>0.77149914259660346</v>
      </c>
      <c r="M60" s="429">
        <f>'ANNEX C -Table 1'!M61</f>
        <v>76.342888417742145</v>
      </c>
      <c r="N60" s="429">
        <f>'ANNEX C -Table 1'!N61</f>
        <v>8.4191071378669609</v>
      </c>
      <c r="O60" s="429">
        <f>'ANNEX C -Table 1'!O61</f>
        <v>3.1930540774723495</v>
      </c>
      <c r="P60" s="429">
        <f>'ANNEX C -Table 1'!P61</f>
        <v>40.212955111408291</v>
      </c>
      <c r="Q60" s="265">
        <f>'ANNEX C -Table 1'!Q61</f>
        <v>0</v>
      </c>
      <c r="R60" s="166"/>
      <c r="S60" s="129"/>
      <c r="T60" s="120"/>
    </row>
    <row r="61" spans="1:23" s="122" customFormat="1" ht="20.100000000000001" customHeight="1">
      <c r="A61" s="133"/>
      <c r="B61" s="452" t="s">
        <v>16</v>
      </c>
      <c r="C61" s="453"/>
      <c r="D61" s="134">
        <f>'ANNEX C -Table 1'!D62</f>
        <v>30.325419311756384</v>
      </c>
      <c r="E61" s="134">
        <f>'ANNEX C -Table 1'!E62</f>
        <v>39.492340799366943</v>
      </c>
      <c r="F61" s="134">
        <f>'ANNEX C -Table 1'!F62</f>
        <v>9.3896682537637854</v>
      </c>
      <c r="G61" s="134">
        <f>'ANNEX C -Table 1'!G62</f>
        <v>4.026114165277801</v>
      </c>
      <c r="H61" s="134">
        <f>'ANNEX C -Table 1'!H62</f>
        <v>10.622476916473577</v>
      </c>
      <c r="I61" s="134">
        <f>'ANNEX C -Table 1'!I62</f>
        <v>11.408225656130226</v>
      </c>
      <c r="J61" s="134">
        <f>'ANNEX C -Table 1'!J62</f>
        <v>13.225563228471668</v>
      </c>
      <c r="K61" s="134">
        <f>'ANNEX C -Table 1'!K62</f>
        <v>1.0060891317628333</v>
      </c>
      <c r="L61" s="134">
        <f>'ANNEX C -Table 1'!L62</f>
        <v>100</v>
      </c>
      <c r="M61" s="134">
        <f>'ANNEX C -Table 1'!M62</f>
        <v>100</v>
      </c>
      <c r="N61" s="134">
        <f>'ANNEX C -Table 1'!N62</f>
        <v>100</v>
      </c>
      <c r="O61" s="134">
        <f>'ANNEX C -Table 1'!O62</f>
        <v>100</v>
      </c>
      <c r="P61" s="134">
        <f>'ANNEX C -Table 1'!P62</f>
        <v>100</v>
      </c>
      <c r="Q61" s="134">
        <f>'ANNEX C -Table 1'!Q62</f>
        <v>100</v>
      </c>
      <c r="R61" s="169"/>
      <c r="S61" s="129"/>
      <c r="T61" s="120"/>
    </row>
    <row r="62" spans="1:23" s="117" customFormat="1" ht="15.95" customHeight="1">
      <c r="A62" s="402"/>
      <c r="B62" s="403"/>
      <c r="C62" s="404"/>
      <c r="D62" s="405"/>
      <c r="E62" s="405"/>
      <c r="F62" s="405"/>
      <c r="G62" s="405"/>
      <c r="H62" s="405"/>
      <c r="I62" s="405"/>
      <c r="J62" s="405"/>
      <c r="K62" s="405"/>
      <c r="L62" s="405"/>
      <c r="M62" s="405"/>
      <c r="N62" s="405"/>
      <c r="O62" s="405"/>
      <c r="P62" s="405"/>
      <c r="Q62" s="405"/>
      <c r="R62" s="405"/>
      <c r="S62" s="406"/>
    </row>
    <row r="63" spans="1:23" s="114" customFormat="1" ht="18">
      <c r="A63" s="116">
        <v>3</v>
      </c>
      <c r="B63" s="112" t="s">
        <v>113</v>
      </c>
      <c r="C63" s="112"/>
      <c r="D63" s="111"/>
      <c r="E63" s="111"/>
      <c r="F63" s="111"/>
      <c r="G63" s="111"/>
      <c r="H63" s="111"/>
      <c r="I63" s="111"/>
      <c r="J63" s="111"/>
      <c r="K63" s="111"/>
      <c r="L63" s="111"/>
      <c r="M63" s="111"/>
      <c r="N63" s="111"/>
      <c r="O63" s="111"/>
      <c r="P63" s="111"/>
      <c r="Q63" s="111"/>
      <c r="R63" s="111"/>
      <c r="S63" s="113"/>
      <c r="T63" s="111"/>
    </row>
    <row r="64" spans="1:23" s="114" customFormat="1" ht="15.95" customHeight="1">
      <c r="A64" s="116"/>
      <c r="B64" s="112"/>
      <c r="C64" s="112"/>
      <c r="D64" s="111"/>
      <c r="E64" s="111"/>
      <c r="F64" s="111"/>
      <c r="G64" s="111"/>
      <c r="H64" s="111"/>
      <c r="I64" s="111"/>
      <c r="J64" s="111"/>
      <c r="K64" s="111"/>
      <c r="L64" s="111"/>
      <c r="M64" s="111"/>
      <c r="N64" s="111"/>
      <c r="O64" s="111"/>
      <c r="P64" s="111"/>
      <c r="Q64" s="111"/>
      <c r="R64" s="111"/>
      <c r="S64" s="113"/>
      <c r="T64" s="111"/>
    </row>
    <row r="65" spans="1:23" s="114" customFormat="1" ht="18">
      <c r="A65" s="116"/>
      <c r="B65" s="112" t="s">
        <v>3</v>
      </c>
      <c r="C65" s="112"/>
      <c r="D65" s="111"/>
      <c r="E65" s="111"/>
      <c r="F65" s="111"/>
      <c r="G65" s="111"/>
      <c r="H65" s="111"/>
      <c r="I65" s="111"/>
      <c r="J65" s="111"/>
      <c r="K65" s="111"/>
      <c r="L65" s="111"/>
      <c r="M65" s="111"/>
      <c r="N65" s="111"/>
      <c r="O65" s="111"/>
      <c r="P65" s="111"/>
      <c r="Q65" s="111"/>
      <c r="R65" s="111"/>
      <c r="S65" s="113"/>
      <c r="T65" s="111"/>
    </row>
    <row r="66" spans="1:23" s="141" customFormat="1" ht="12.75">
      <c r="A66" s="157"/>
      <c r="B66" s="397"/>
      <c r="C66" s="397"/>
      <c r="D66" s="157"/>
      <c r="E66" s="157"/>
      <c r="F66" s="157"/>
      <c r="G66" s="157"/>
      <c r="H66" s="157"/>
      <c r="I66" s="157"/>
      <c r="J66" s="157"/>
      <c r="K66" s="157"/>
      <c r="L66" s="157"/>
      <c r="M66" s="157"/>
      <c r="N66" s="157"/>
      <c r="O66" s="157"/>
      <c r="P66" s="157"/>
      <c r="Q66" s="157"/>
      <c r="R66" s="157"/>
      <c r="S66" s="157"/>
      <c r="T66" s="157"/>
    </row>
    <row r="67" spans="1:23" s="141" customFormat="1" ht="20.100000000000001" customHeight="1">
      <c r="A67" s="157"/>
      <c r="B67" s="397"/>
      <c r="C67" s="397"/>
      <c r="D67" s="447" t="s">
        <v>4</v>
      </c>
      <c r="E67" s="447"/>
      <c r="F67" s="447"/>
      <c r="G67" s="447"/>
      <c r="H67" s="447"/>
      <c r="I67" s="447"/>
      <c r="J67" s="447"/>
      <c r="K67" s="447"/>
      <c r="L67" s="447"/>
      <c r="M67" s="447"/>
      <c r="N67" s="447"/>
      <c r="O67" s="447"/>
      <c r="P67" s="447"/>
      <c r="Q67" s="447"/>
      <c r="R67" s="447"/>
      <c r="S67" s="447"/>
      <c r="T67" s="157"/>
      <c r="V67" s="123" t="s">
        <v>107</v>
      </c>
      <c r="W67" s="416">
        <f ca="1">NOW()</f>
        <v>44383.44200451389</v>
      </c>
    </row>
    <row r="68" spans="1:23" ht="20.100000000000001" customHeight="1">
      <c r="A68" s="123"/>
      <c r="B68" s="439" t="s">
        <v>5</v>
      </c>
      <c r="C68" s="440"/>
      <c r="D68" s="443" t="s">
        <v>6</v>
      </c>
      <c r="E68" s="444"/>
      <c r="F68" s="443" t="s">
        <v>7</v>
      </c>
      <c r="G68" s="444"/>
      <c r="H68" s="443" t="s">
        <v>8</v>
      </c>
      <c r="I68" s="444"/>
      <c r="J68" s="443" t="s">
        <v>9</v>
      </c>
      <c r="K68" s="444"/>
      <c r="L68" s="443" t="s">
        <v>10</v>
      </c>
      <c r="M68" s="444"/>
      <c r="N68" s="443" t="s">
        <v>22</v>
      </c>
      <c r="O68" s="444"/>
      <c r="P68" s="443" t="s">
        <v>109</v>
      </c>
      <c r="Q68" s="444"/>
      <c r="R68" s="443" t="s">
        <v>13</v>
      </c>
      <c r="S68" s="444"/>
      <c r="W68" s="125" t="s">
        <v>108</v>
      </c>
    </row>
    <row r="69" spans="1:23" ht="20.100000000000001" customHeight="1">
      <c r="A69" s="123"/>
      <c r="B69" s="441"/>
      <c r="C69" s="442"/>
      <c r="D69" s="424" t="str">
        <f>'ANNEX C -Table 1'!D71</f>
        <v>Q4 2019</v>
      </c>
      <c r="E69" s="424" t="str">
        <f>'ANNEX C -Table 1'!E71</f>
        <v>Q4 2020</v>
      </c>
      <c r="F69" s="424" t="str">
        <f>'ANNEX C -Table 1'!F71</f>
        <v>Q4 2019</v>
      </c>
      <c r="G69" s="424" t="str">
        <f>'ANNEX C -Table 1'!G71</f>
        <v>Q4 2020</v>
      </c>
      <c r="H69" s="424" t="str">
        <f>'ANNEX C -Table 1'!H71</f>
        <v>Q4 2019</v>
      </c>
      <c r="I69" s="424" t="str">
        <f>'ANNEX C -Table 1'!I71</f>
        <v>Q4 2020</v>
      </c>
      <c r="J69" s="424" t="str">
        <f>'ANNEX C -Table 1'!J71</f>
        <v>Q4 2019</v>
      </c>
      <c r="K69" s="424" t="str">
        <f>'ANNEX C -Table 1'!K71</f>
        <v>Q4 2020</v>
      </c>
      <c r="L69" s="424" t="str">
        <f>'ANNEX C -Table 1'!L71</f>
        <v>Q4 2019</v>
      </c>
      <c r="M69" s="424" t="str">
        <f>'ANNEX C -Table 1'!M71</f>
        <v>Q4 2020</v>
      </c>
      <c r="N69" s="424" t="str">
        <f>'ANNEX C -Table 1'!N71</f>
        <v>Q4 2019</v>
      </c>
      <c r="O69" s="424" t="str">
        <f>'ANNEX C -Table 1'!O71</f>
        <v>Q4 2020</v>
      </c>
      <c r="P69" s="424" t="str">
        <f>'ANNEX C -Table 1'!P71</f>
        <v>Q4 2019</v>
      </c>
      <c r="Q69" s="424" t="str">
        <f>'ANNEX C -Table 1'!Q71</f>
        <v>Q4 2020</v>
      </c>
      <c r="R69" s="424" t="str">
        <f>'ANNEX C -Table 1'!R71</f>
        <v>Q4 2019</v>
      </c>
      <c r="S69" s="428" t="str">
        <f>'ANNEX C -Table 1'!S71</f>
        <v>Q4 2020</v>
      </c>
    </row>
    <row r="70" spans="1:23" s="122" customFormat="1" ht="20.100000000000001" customHeight="1">
      <c r="A70" s="472"/>
      <c r="B70" s="452" t="s">
        <v>6</v>
      </c>
      <c r="C70" s="453"/>
      <c r="D70" s="429">
        <f>'ANNEX C -Table 1'!D72</f>
        <v>1571.3704461352902</v>
      </c>
      <c r="E70" s="429">
        <f>'ANNEX C -Table 1'!E72</f>
        <v>1821.0012907295065</v>
      </c>
      <c r="F70" s="429">
        <f>'ANNEX C -Table 1'!F72</f>
        <v>274.45227588645332</v>
      </c>
      <c r="G70" s="429">
        <f>'ANNEX C -Table 1'!G72</f>
        <v>892.19996631079005</v>
      </c>
      <c r="H70" s="429">
        <f>'ANNEX C -Table 1'!H72</f>
        <v>1196.0062826168614</v>
      </c>
      <c r="I70" s="429">
        <f>'ANNEX C -Table 1'!I72</f>
        <v>1379.6243020590205</v>
      </c>
      <c r="J70" s="429">
        <f>'ANNEX C -Table 1'!J72</f>
        <v>56.369177997322048</v>
      </c>
      <c r="K70" s="429">
        <f>'ANNEX C -Table 1'!K72</f>
        <v>44.990800550550013</v>
      </c>
      <c r="L70" s="429">
        <f>'ANNEX C -Table 1'!L72</f>
        <v>137.58397334327987</v>
      </c>
      <c r="M70" s="429">
        <f>'ANNEX C -Table 1'!M72</f>
        <v>146.78589470375613</v>
      </c>
      <c r="N70" s="429">
        <f>'ANNEX C -Table 1'!N72</f>
        <v>519.01472986097997</v>
      </c>
      <c r="O70" s="429">
        <f>'ANNEX C -Table 1'!O72</f>
        <v>608.07558948884389</v>
      </c>
      <c r="P70" s="429">
        <f>'ANNEX C -Table 1'!P72</f>
        <v>3754.7968858401869</v>
      </c>
      <c r="Q70" s="429">
        <f>'ANNEX C -Table 1'!Q72</f>
        <v>4892.6778438424662</v>
      </c>
      <c r="R70" s="429">
        <f>'ANNEX C -Table 1'!R72</f>
        <v>28.592662597318519</v>
      </c>
      <c r="S70" s="429">
        <f>'ANNEX C -Table 1'!S72</f>
        <v>38.040449355879112</v>
      </c>
      <c r="T70" s="151"/>
    </row>
    <row r="71" spans="1:23" s="122" customFormat="1" ht="20.100000000000001" customHeight="1">
      <c r="A71" s="541"/>
      <c r="B71" s="452" t="s">
        <v>7</v>
      </c>
      <c r="C71" s="453"/>
      <c r="D71" s="429">
        <f>'ANNEX C -Table 1'!D73</f>
        <v>424.03860281852991</v>
      </c>
      <c r="E71" s="429">
        <f>'ANNEX C -Table 1'!E73</f>
        <v>1575.2501247729301</v>
      </c>
      <c r="F71" s="400">
        <f>'ANNEX C -Table 1'!F73</f>
        <v>0</v>
      </c>
      <c r="G71" s="400">
        <f>'ANNEX C -Table 1'!G73</f>
        <v>0</v>
      </c>
      <c r="H71" s="429">
        <f>'ANNEX C -Table 1'!H73</f>
        <v>51.381439575039998</v>
      </c>
      <c r="I71" s="429">
        <f>'ANNEX C -Table 1'!I73</f>
        <v>11.767153566230002</v>
      </c>
      <c r="J71" s="429">
        <f>'ANNEX C -Table 1'!J73</f>
        <v>84.384842278573004</v>
      </c>
      <c r="K71" s="429">
        <f>'ANNEX C -Table 1'!K73</f>
        <v>63.640494689379999</v>
      </c>
      <c r="L71" s="429">
        <f>'ANNEX C -Table 1'!L73</f>
        <v>4.601078030430001</v>
      </c>
      <c r="M71" s="429">
        <f>'ANNEX C -Table 1'!M73</f>
        <v>4.3937405105099989</v>
      </c>
      <c r="N71" s="429">
        <f>'ANNEX C -Table 1'!N73</f>
        <v>9.1479826690000002E-2</v>
      </c>
      <c r="O71" s="429">
        <f>'ANNEX C -Table 1'!O73</f>
        <v>9.1730313620000004E-2</v>
      </c>
      <c r="P71" s="429">
        <f>'ANNEX C -Table 1'!P73</f>
        <v>564.49744252926303</v>
      </c>
      <c r="Q71" s="429">
        <f>'ANNEX C -Table 1'!Q73</f>
        <v>1655.1432438526701</v>
      </c>
      <c r="R71" s="429">
        <f>'ANNEX C -Table 1'!R73</f>
        <v>4043.8871766735301</v>
      </c>
      <c r="S71" s="429">
        <f>'ANNEX C -Table 1'!S73</f>
        <v>4783.9391681390389</v>
      </c>
      <c r="T71" s="151"/>
    </row>
    <row r="72" spans="1:23" s="122" customFormat="1" ht="20.100000000000001" customHeight="1">
      <c r="A72" s="541"/>
      <c r="B72" s="452" t="s">
        <v>8</v>
      </c>
      <c r="C72" s="453"/>
      <c r="D72" s="429">
        <f>'ANNEX C -Table 1'!D74</f>
        <v>2690.0772129256106</v>
      </c>
      <c r="E72" s="429">
        <f>'ANNEX C -Table 1'!E74</f>
        <v>3108.2992076674318</v>
      </c>
      <c r="F72" s="429">
        <f>'ANNEX C -Table 1'!F74</f>
        <v>2704.1112242401159</v>
      </c>
      <c r="G72" s="429">
        <f>'ANNEX C -Table 1'!G74</f>
        <v>3646.7715265794041</v>
      </c>
      <c r="H72" s="429">
        <f>'ANNEX C -Table 1'!H74</f>
        <v>1285.4497144156751</v>
      </c>
      <c r="I72" s="429">
        <f>'ANNEX C -Table 1'!I74</f>
        <v>1674.2221954245349</v>
      </c>
      <c r="J72" s="429">
        <f>'ANNEX C -Table 1'!J74</f>
        <v>1118.2904144617044</v>
      </c>
      <c r="K72" s="429">
        <f>'ANNEX C -Table 1'!K74</f>
        <v>1072.0032935504835</v>
      </c>
      <c r="L72" s="429">
        <f>'ANNEX C -Table 1'!L74</f>
        <v>6659.4841833935634</v>
      </c>
      <c r="M72" s="429">
        <f>'ANNEX C -Table 1'!M74</f>
        <v>6673.7187581663493</v>
      </c>
      <c r="N72" s="429">
        <f>'ANNEX C -Table 1'!N74</f>
        <v>3365.0842494765661</v>
      </c>
      <c r="O72" s="429">
        <f>'ANNEX C -Table 1'!O74</f>
        <v>3354.5960326186459</v>
      </c>
      <c r="P72" s="429">
        <f>'ANNEX C -Table 1'!P74</f>
        <v>17822.496998913237</v>
      </c>
      <c r="Q72" s="429">
        <f>'ANNEX C -Table 1'!Q74</f>
        <v>19529.611014006849</v>
      </c>
      <c r="R72" s="429">
        <f>'ANNEX C -Table 1'!R74</f>
        <v>1672.0170889334661</v>
      </c>
      <c r="S72" s="429">
        <f>'ANNEX C -Table 1'!S74</f>
        <v>1795.3732743719038</v>
      </c>
      <c r="T72" s="151"/>
    </row>
    <row r="73" spans="1:23" s="122" customFormat="1" ht="20.100000000000001" customHeight="1">
      <c r="A73" s="541"/>
      <c r="B73" s="452" t="s">
        <v>9</v>
      </c>
      <c r="C73" s="453"/>
      <c r="D73" s="429">
        <f>'ANNEX C -Table 1'!D75</f>
        <v>1530.4791864461074</v>
      </c>
      <c r="E73" s="429">
        <f>'ANNEX C -Table 1'!E75</f>
        <v>1661.3660113748601</v>
      </c>
      <c r="F73" s="429">
        <f>'ANNEX C -Table 1'!F75</f>
        <v>13.465219362288229</v>
      </c>
      <c r="G73" s="429">
        <f>'ANNEX C -Table 1'!G75</f>
        <v>14.35909878177651</v>
      </c>
      <c r="H73" s="429">
        <f>'ANNEX C -Table 1'!H75</f>
        <v>1520.0701013103862</v>
      </c>
      <c r="I73" s="429">
        <f>'ANNEX C -Table 1'!I75</f>
        <v>1320.0765930397665</v>
      </c>
      <c r="J73" s="429">
        <f>'ANNEX C -Table 1'!J75</f>
        <v>1247.6445445760774</v>
      </c>
      <c r="K73" s="429">
        <f>'ANNEX C -Table 1'!K75</f>
        <v>1305.3070782558041</v>
      </c>
      <c r="L73" s="429">
        <f>'ANNEX C -Table 1'!L75</f>
        <v>2524.1850412092608</v>
      </c>
      <c r="M73" s="429">
        <f>'ANNEX C -Table 1'!M75</f>
        <v>2789.0140375848619</v>
      </c>
      <c r="N73" s="429">
        <f>'ANNEX C -Table 1'!N75</f>
        <v>1097.7232392783849</v>
      </c>
      <c r="O73" s="429">
        <f>'ANNEX C -Table 1'!O75</f>
        <v>1173.7814484343346</v>
      </c>
      <c r="P73" s="429">
        <f>'ANNEX C -Table 1'!P75</f>
        <v>7933.5673321825052</v>
      </c>
      <c r="Q73" s="429">
        <f>'ANNEX C -Table 1'!Q75</f>
        <v>8263.9042674714037</v>
      </c>
      <c r="R73" s="429">
        <f>'ANNEX C -Table 1'!R75</f>
        <v>272.52468180789589</v>
      </c>
      <c r="S73" s="429">
        <f>'ANNEX C -Table 1'!S75</f>
        <v>272.57437950999599</v>
      </c>
      <c r="T73" s="151"/>
    </row>
    <row r="74" spans="1:23" s="122" customFormat="1" ht="20.100000000000001" customHeight="1">
      <c r="A74" s="541"/>
      <c r="B74" s="452" t="s">
        <v>10</v>
      </c>
      <c r="C74" s="453"/>
      <c r="D74" s="407">
        <f>'ANNEX C -Table 1'!D76</f>
        <v>0</v>
      </c>
      <c r="E74" s="407">
        <f>'ANNEX C -Table 1'!E76</f>
        <v>0</v>
      </c>
      <c r="F74" s="429">
        <f>'ANNEX C -Table 1'!F76</f>
        <v>2.0723848552200002</v>
      </c>
      <c r="G74" s="429">
        <f>'ANNEX C -Table 1'!G76</f>
        <v>2.0461207287200001</v>
      </c>
      <c r="H74" s="429">
        <f>'ANNEX C -Table 1'!H76</f>
        <v>4424.7473758757942</v>
      </c>
      <c r="I74" s="429">
        <f>'ANNEX C -Table 1'!I76</f>
        <v>5031.5502231239825</v>
      </c>
      <c r="J74" s="429">
        <f>'ANNEX C -Table 1'!J76</f>
        <v>550.37682427680431</v>
      </c>
      <c r="K74" s="429">
        <f>'ANNEX C -Table 1'!K76</f>
        <v>567.99654077436401</v>
      </c>
      <c r="L74" s="407">
        <f>'ANNEX C -Table 1'!L76</f>
        <v>64.457234999999997</v>
      </c>
      <c r="M74" s="429">
        <f>'ANNEX C -Table 1'!M76</f>
        <v>72.048287000000002</v>
      </c>
      <c r="N74" s="407">
        <f>'ANNEX C -Table 1'!N76</f>
        <v>0</v>
      </c>
      <c r="O74" s="407">
        <f>'ANNEX C -Table 1'!O76</f>
        <v>0</v>
      </c>
      <c r="P74" s="429">
        <f>'ANNEX C -Table 1'!P76</f>
        <v>5041.6538200078185</v>
      </c>
      <c r="Q74" s="429">
        <f>'ANNEX C -Table 1'!Q76</f>
        <v>5673.6411716270659</v>
      </c>
      <c r="R74" s="429">
        <f>'ANNEX C -Table 1'!R76</f>
        <v>3536.8470391102669</v>
      </c>
      <c r="S74" s="429">
        <f>'ANNEX C -Table 1'!S76</f>
        <v>3816.1089610303256</v>
      </c>
      <c r="T74" s="151"/>
    </row>
    <row r="75" spans="1:23" s="122" customFormat="1" ht="20.100000000000001" customHeight="1">
      <c r="A75" s="541"/>
      <c r="B75" s="452" t="s">
        <v>11</v>
      </c>
      <c r="C75" s="453"/>
      <c r="D75" s="407">
        <f>'ANNEX C -Table 1'!D77</f>
        <v>0</v>
      </c>
      <c r="E75" s="407">
        <f>'ANNEX C -Table 1'!E77</f>
        <v>0</v>
      </c>
      <c r="F75" s="429">
        <f>'ANNEX C -Table 1'!F77</f>
        <v>1351.1655346656082</v>
      </c>
      <c r="G75" s="429">
        <f>'ANNEX C -Table 1'!G77</f>
        <v>1686.4032050199135</v>
      </c>
      <c r="H75" s="429">
        <f>'ANNEX C -Table 1'!H77</f>
        <v>7762.2867356145462</v>
      </c>
      <c r="I75" s="429">
        <f>'ANNEX C -Table 1'!I77</f>
        <v>8324.8868529985957</v>
      </c>
      <c r="J75" s="429">
        <f>'ANNEX C -Table 1'!J77</f>
        <v>3827.7701987101391</v>
      </c>
      <c r="K75" s="429">
        <f>'ANNEX C -Table 1'!K77</f>
        <v>4417.2142263884498</v>
      </c>
      <c r="L75" s="407">
        <f>'ANNEX C -Table 1'!L77</f>
        <v>175.90004000000002</v>
      </c>
      <c r="M75" s="429">
        <f>'ANNEX C -Table 1'!M77</f>
        <v>185.04916</v>
      </c>
      <c r="N75" s="407">
        <f>'ANNEX C -Table 1'!N77</f>
        <v>0</v>
      </c>
      <c r="O75" s="407">
        <f>'ANNEX C -Table 1'!O77</f>
        <v>0</v>
      </c>
      <c r="P75" s="429">
        <f>'ANNEX C -Table 1'!P77</f>
        <v>13117.122508990295</v>
      </c>
      <c r="Q75" s="429">
        <f>'ANNEX C -Table 1'!Q77</f>
        <v>14613.553444406958</v>
      </c>
      <c r="R75" s="407">
        <f>'ANNEX C -Table 1'!R77</f>
        <v>0</v>
      </c>
      <c r="S75" s="407">
        <f>'ANNEX C -Table 1'!S77</f>
        <v>0</v>
      </c>
      <c r="T75" s="151"/>
    </row>
    <row r="76" spans="1:23" s="122" customFormat="1" ht="20.100000000000001" customHeight="1">
      <c r="A76" s="541"/>
      <c r="B76" s="452" t="s">
        <v>13</v>
      </c>
      <c r="C76" s="453"/>
      <c r="D76" s="429">
        <f>'ANNEX C -Table 1'!D78</f>
        <v>2093.6659587584641</v>
      </c>
      <c r="E76" s="429">
        <f>'ANNEX C -Table 1'!E78</f>
        <v>2704.3577592007973</v>
      </c>
      <c r="F76" s="429">
        <f>'ANNEX C -Table 1'!F78</f>
        <v>80.347350154324772</v>
      </c>
      <c r="G76" s="429">
        <f>'ANNEX C -Table 1'!G78</f>
        <v>76.254963274015779</v>
      </c>
      <c r="H76" s="429">
        <f>'ANNEX C -Table 1'!H78</f>
        <v>1934.5324057084331</v>
      </c>
      <c r="I76" s="429">
        <f>'ANNEX C -Table 1'!I78</f>
        <v>1590.5928809144259</v>
      </c>
      <c r="J76" s="429">
        <f>'ANNEX C -Table 1'!J78</f>
        <v>708.28419214111648</v>
      </c>
      <c r="K76" s="429">
        <f>'ANNEX C -Table 1'!K78</f>
        <v>691.97803440019504</v>
      </c>
      <c r="L76" s="429">
        <f>'ANNEX C -Table 1'!L78</f>
        <v>7095.690230086645</v>
      </c>
      <c r="M76" s="429">
        <f>'ANNEX C -Table 1'!M78</f>
        <v>7115.1728898700048</v>
      </c>
      <c r="N76" s="407">
        <f>'ANNEX C -Table 1'!N78</f>
        <v>0</v>
      </c>
      <c r="O76" s="407">
        <f>'ANNEX C -Table 1'!O78</f>
        <v>0</v>
      </c>
      <c r="P76" s="429">
        <f>'ANNEX C -Table 1'!P78</f>
        <v>11912.520136848983</v>
      </c>
      <c r="Q76" s="429">
        <f>'ANNEX C -Table 1'!Q78</f>
        <v>12178.356527659438</v>
      </c>
      <c r="R76" s="400">
        <f>'ANNEX C -Table 1'!R78</f>
        <v>0</v>
      </c>
      <c r="S76" s="400">
        <f>'ANNEX C -Table 1'!S78</f>
        <v>0</v>
      </c>
      <c r="T76" s="151"/>
    </row>
    <row r="77" spans="1:23" s="122" customFormat="1" ht="20.100000000000001" customHeight="1">
      <c r="A77" s="133"/>
      <c r="B77" s="452" t="s">
        <v>16</v>
      </c>
      <c r="C77" s="453"/>
      <c r="D77" s="134">
        <f>'ANNEX C -Table 1'!D79</f>
        <v>8309.6314070840017</v>
      </c>
      <c r="E77" s="134">
        <f>'ANNEX C -Table 1'!E79</f>
        <v>10870.274393745525</v>
      </c>
      <c r="F77" s="134">
        <f>'ANNEX C -Table 1'!F79</f>
        <v>4425.6139891640105</v>
      </c>
      <c r="G77" s="134">
        <f>'ANNEX C -Table 1'!G79</f>
        <v>6318.0348806946186</v>
      </c>
      <c r="H77" s="134">
        <f>'ANNEX C -Table 1'!H79</f>
        <v>18174.474055116738</v>
      </c>
      <c r="I77" s="134">
        <f>'ANNEX C -Table 1'!I79</f>
        <v>19332.720201126554</v>
      </c>
      <c r="J77" s="134">
        <f>'ANNEX C -Table 1'!J79</f>
        <v>7593.1201944417371</v>
      </c>
      <c r="K77" s="134">
        <f>'ANNEX C -Table 1'!K79</f>
        <v>8163.1304686092262</v>
      </c>
      <c r="L77" s="134">
        <f>'ANNEX C -Table 1'!L79</f>
        <v>16661.901781063178</v>
      </c>
      <c r="M77" s="134">
        <f>'ANNEX C -Table 1'!M79</f>
        <v>16986.182767835482</v>
      </c>
      <c r="N77" s="134">
        <f>'ANNEX C -Table 1'!N79</f>
        <v>4981.9136984426204</v>
      </c>
      <c r="O77" s="134">
        <f>'ANNEX C -Table 1'!O79</f>
        <v>5136.544800855444</v>
      </c>
      <c r="P77" s="134">
        <f>'ANNEX C -Table 1'!P79</f>
        <v>60146.655125312289</v>
      </c>
      <c r="Q77" s="134">
        <f>'ANNEX C -Table 1'!Q79</f>
        <v>66806.887512866844</v>
      </c>
      <c r="R77" s="134">
        <f>'ANNEX C -Table 1'!R79</f>
        <v>9553.868649122478</v>
      </c>
      <c r="S77" s="134">
        <f>'ANNEX C -Table 1'!S79</f>
        <v>10706.036232407143</v>
      </c>
      <c r="T77" s="151"/>
    </row>
    <row r="78" spans="1:23" s="122" customFormat="1" ht="20.100000000000001" customHeight="1">
      <c r="A78" s="133"/>
      <c r="B78" s="468" t="s">
        <v>19</v>
      </c>
      <c r="C78" s="469"/>
      <c r="D78" s="161">
        <f>'ANNEX C -Table 1'!D80</f>
        <v>13.815616828186597</v>
      </c>
      <c r="E78" s="161">
        <f>'ANNEX C -Table 1'!E80</f>
        <v>16.271188193959699</v>
      </c>
      <c r="F78" s="161">
        <f>'ANNEX C -Table 1'!F80</f>
        <v>7.3580384145111379</v>
      </c>
      <c r="G78" s="161">
        <f>'ANNEX C -Table 1'!G80</f>
        <v>9.457160954366838</v>
      </c>
      <c r="H78" s="161">
        <f>'ANNEX C -Table 1'!H80</f>
        <v>30.216932291997299</v>
      </c>
      <c r="I78" s="161">
        <f>'ANNEX C -Table 1'!I80</f>
        <v>28.938214188474383</v>
      </c>
      <c r="J78" s="161">
        <f>'ANNEX C -Table 1'!J80</f>
        <v>12.624343246722338</v>
      </c>
      <c r="K78" s="161">
        <f>'ANNEX C -Table 1'!K80</f>
        <v>12.218995334930142</v>
      </c>
      <c r="L78" s="161">
        <f>'ANNEX C -Table 1'!L80</f>
        <v>27.702125324091607</v>
      </c>
      <c r="M78" s="161">
        <f>'ANNEX C -Table 1'!M80</f>
        <v>25.425795752816633</v>
      </c>
      <c r="N78" s="161">
        <f>'ANNEX C -Table 1'!N80</f>
        <v>8.2829438944910123</v>
      </c>
      <c r="O78" s="161">
        <f>'ANNEX C -Table 1'!O80</f>
        <v>7.6886455754523189</v>
      </c>
      <c r="P78" s="161">
        <f>'ANNEX C -Table 1'!P80</f>
        <v>100</v>
      </c>
      <c r="Q78" s="161">
        <f>'ANNEX C -Table 1'!Q80</f>
        <v>100</v>
      </c>
      <c r="R78" s="400">
        <f>'ANNEX C -Table 1'!R80</f>
        <v>0</v>
      </c>
      <c r="S78" s="400">
        <f>'ANNEX C -Table 1'!S80</f>
        <v>0</v>
      </c>
      <c r="T78" s="151"/>
    </row>
    <row r="79" spans="1:23" s="123" customFormat="1">
      <c r="P79" s="155"/>
      <c r="Q79" s="155"/>
    </row>
    <row r="80" spans="1:23" s="123" customFormat="1" ht="18">
      <c r="B80" s="149"/>
      <c r="C80" s="144"/>
      <c r="D80" s="478" t="s">
        <v>111</v>
      </c>
      <c r="E80" s="478"/>
      <c r="F80" s="478"/>
      <c r="G80" s="478"/>
      <c r="H80" s="478"/>
      <c r="I80" s="478"/>
      <c r="J80" s="478"/>
      <c r="K80" s="478"/>
      <c r="L80" s="482" t="s">
        <v>114</v>
      </c>
      <c r="M80" s="464"/>
      <c r="N80" s="464"/>
      <c r="O80" s="464"/>
      <c r="P80" s="464"/>
      <c r="Q80" s="464"/>
      <c r="V80" s="123" t="s">
        <v>107</v>
      </c>
      <c r="W80" s="416">
        <f ca="1">NOW()</f>
        <v>44383.44200451389</v>
      </c>
    </row>
    <row r="81" spans="1:23" ht="20.100000000000001" customHeight="1">
      <c r="A81" s="123"/>
      <c r="B81" s="476"/>
      <c r="C81" s="477"/>
      <c r="D81" s="478"/>
      <c r="E81" s="478"/>
      <c r="F81" s="478"/>
      <c r="G81" s="478"/>
      <c r="H81" s="478"/>
      <c r="I81" s="478"/>
      <c r="J81" s="478"/>
      <c r="K81" s="478"/>
      <c r="L81" s="464"/>
      <c r="M81" s="464"/>
      <c r="N81" s="464"/>
      <c r="O81" s="464"/>
      <c r="P81" s="464"/>
      <c r="Q81" s="464"/>
      <c r="R81" s="162"/>
      <c r="S81" s="123"/>
      <c r="W81" s="125" t="s">
        <v>108</v>
      </c>
    </row>
    <row r="82" spans="1:23" ht="20.100000000000001" customHeight="1">
      <c r="A82" s="123"/>
      <c r="B82" s="439" t="s">
        <v>5</v>
      </c>
      <c r="C82" s="440"/>
      <c r="D82" s="478" t="s">
        <v>4</v>
      </c>
      <c r="E82" s="478"/>
      <c r="F82" s="478"/>
      <c r="G82" s="478"/>
      <c r="H82" s="478"/>
      <c r="I82" s="478"/>
      <c r="J82" s="478"/>
      <c r="K82" s="478"/>
      <c r="L82" s="479" t="s">
        <v>4</v>
      </c>
      <c r="M82" s="480"/>
      <c r="N82" s="480"/>
      <c r="O82" s="480"/>
      <c r="P82" s="480"/>
      <c r="Q82" s="481"/>
      <c r="R82" s="162"/>
      <c r="S82" s="123"/>
    </row>
    <row r="83" spans="1:23" ht="20.100000000000001" customHeight="1">
      <c r="A83" s="123"/>
      <c r="B83" s="441"/>
      <c r="C83" s="442"/>
      <c r="D83" s="428" t="s">
        <v>6</v>
      </c>
      <c r="E83" s="428" t="s">
        <v>7</v>
      </c>
      <c r="F83" s="428" t="s">
        <v>8</v>
      </c>
      <c r="G83" s="428" t="s">
        <v>9</v>
      </c>
      <c r="H83" s="428" t="s">
        <v>10</v>
      </c>
      <c r="I83" s="428" t="s">
        <v>11</v>
      </c>
      <c r="J83" s="425" t="s">
        <v>12</v>
      </c>
      <c r="K83" s="428" t="s">
        <v>13</v>
      </c>
      <c r="L83" s="425" t="s">
        <v>6</v>
      </c>
      <c r="M83" s="425" t="s">
        <v>7</v>
      </c>
      <c r="N83" s="425" t="s">
        <v>8</v>
      </c>
      <c r="O83" s="425" t="s">
        <v>9</v>
      </c>
      <c r="P83" s="425" t="s">
        <v>10</v>
      </c>
      <c r="Q83" s="425" t="s">
        <v>22</v>
      </c>
      <c r="R83" s="164"/>
      <c r="S83" s="124"/>
    </row>
    <row r="84" spans="1:23" s="122" customFormat="1" ht="20.100000000000001" customHeight="1">
      <c r="A84" s="472"/>
      <c r="B84" s="452" t="s">
        <v>6</v>
      </c>
      <c r="C84" s="453"/>
      <c r="D84" s="429">
        <f>'ANNEX C -Table 1'!D86</f>
        <v>15.886186812802251</v>
      </c>
      <c r="E84" s="429">
        <f>'ANNEX C -Table 1'!E86</f>
        <v>225.08382866532028</v>
      </c>
      <c r="F84" s="429">
        <f>'ANNEX C -Table 1'!F86</f>
        <v>15.352596563322631</v>
      </c>
      <c r="G84" s="429">
        <f>'ANNEX C -Table 1'!G86</f>
        <v>-20.185459236805958</v>
      </c>
      <c r="H84" s="429">
        <f>'ANNEX C -Table 1'!H86</f>
        <v>6.6882218450814355</v>
      </c>
      <c r="I84" s="429">
        <f>'ANNEX C -Table 1'!I86</f>
        <v>17.159601549597486</v>
      </c>
      <c r="J84" s="429">
        <f>'ANNEX C -Table 1'!J86</f>
        <v>30.304727328750381</v>
      </c>
      <c r="K84" s="429">
        <f>'ANNEX C -Table 1'!K86</f>
        <v>33.042696623317013</v>
      </c>
      <c r="L84" s="429">
        <f>'ANNEX C -Table 1'!L86</f>
        <v>16.752118895703898</v>
      </c>
      <c r="M84" s="429">
        <f>'ANNEX C -Table 1'!M86</f>
        <v>14.121478959177566</v>
      </c>
      <c r="N84" s="429">
        <f>'ANNEX C -Table 1'!N86</f>
        <v>7.1362140852720106</v>
      </c>
      <c r="O84" s="429">
        <f>'ANNEX C -Table 1'!O86</f>
        <v>0.55114641035763345</v>
      </c>
      <c r="P84" s="429">
        <f>'ANNEX C -Table 1'!P86</f>
        <v>0.86414880088129875</v>
      </c>
      <c r="Q84" s="429">
        <f>'ANNEX C -Table 1'!Q86</f>
        <v>11.838222249858982</v>
      </c>
      <c r="R84" s="166"/>
      <c r="S84" s="129"/>
      <c r="T84" s="120"/>
    </row>
    <row r="85" spans="1:23" s="122" customFormat="1" ht="20.100000000000001" customHeight="1">
      <c r="A85" s="541"/>
      <c r="B85" s="452" t="s">
        <v>7</v>
      </c>
      <c r="C85" s="453"/>
      <c r="D85" s="429">
        <f>'ANNEX C -Table 1'!D87</f>
        <v>271.48743399833074</v>
      </c>
      <c r="E85" s="266" t="str">
        <f>'ANNEX C -Table 1'!E87</f>
        <v>-</v>
      </c>
      <c r="F85" s="429">
        <f>'ANNEX C -Table 1'!F87</f>
        <v>-77.098435420353169</v>
      </c>
      <c r="G85" s="429">
        <f>'ANNEX C -Table 1'!G87</f>
        <v>-24.583025848067987</v>
      </c>
      <c r="H85" s="429">
        <f>'ANNEX C -Table 1'!H87</f>
        <v>-4.5062813225235612</v>
      </c>
      <c r="I85" s="429">
        <f>'ANNEX C -Table 1'!I87</f>
        <v>0.27381657690370703</v>
      </c>
      <c r="J85" s="429">
        <f>'ANNEX C -Table 1'!J87</f>
        <v>193.20650886152936</v>
      </c>
      <c r="K85" s="429">
        <f>'ANNEX C -Table 1'!K87</f>
        <v>18.300510353858826</v>
      </c>
      <c r="L85" s="429">
        <f>'ANNEX C -Table 1'!L87</f>
        <v>14.491355670646991</v>
      </c>
      <c r="M85" s="266">
        <f>'ANNEX C -Table 1'!M87</f>
        <v>0</v>
      </c>
      <c r="N85" s="429">
        <f>'ANNEX C -Table 1'!N87</f>
        <v>6.0866517716137575E-2</v>
      </c>
      <c r="O85" s="429">
        <f>'ANNEX C -Table 1'!O87</f>
        <v>0.77960893720987645</v>
      </c>
      <c r="P85" s="429">
        <f>'ANNEX C -Table 1'!P87</f>
        <v>2.5866556191952977E-2</v>
      </c>
      <c r="Q85" s="429">
        <f>'ANNEX C -Table 1'!Q87</f>
        <v>1.7858369229977935E-3</v>
      </c>
      <c r="R85" s="166"/>
      <c r="S85" s="129"/>
      <c r="T85" s="120"/>
    </row>
    <row r="86" spans="1:23" s="122" customFormat="1" ht="20.100000000000001" customHeight="1">
      <c r="A86" s="541"/>
      <c r="B86" s="452" t="s">
        <v>8</v>
      </c>
      <c r="C86" s="453"/>
      <c r="D86" s="429">
        <f>'ANNEX C -Table 1'!D88</f>
        <v>15.546839798214609</v>
      </c>
      <c r="E86" s="429">
        <f>'ANNEX C -Table 1'!E88</f>
        <v>34.860263656654347</v>
      </c>
      <c r="F86" s="429">
        <f>'ANNEX C -Table 1'!F88</f>
        <v>30.244083191195347</v>
      </c>
      <c r="G86" s="429">
        <f>'ANNEX C -Table 1'!G88</f>
        <v>-4.1390966347057043</v>
      </c>
      <c r="H86" s="429">
        <f>'ANNEX C -Table 1'!H88</f>
        <v>0.21374890878608838</v>
      </c>
      <c r="I86" s="429">
        <f>'ANNEX C -Table 1'!I88</f>
        <v>-0.31167769007719809</v>
      </c>
      <c r="J86" s="429">
        <f>'ANNEX C -Table 1'!J88</f>
        <v>9.5784222334149156</v>
      </c>
      <c r="K86" s="429">
        <f>'ANNEX C -Table 1'!K88</f>
        <v>7.3776868822030552</v>
      </c>
      <c r="L86" s="429">
        <f>'ANNEX C -Table 1'!L88</f>
        <v>28.594487085402985</v>
      </c>
      <c r="M86" s="429">
        <f>'ANNEX C -Table 1'!M88</f>
        <v>57.720028386080543</v>
      </c>
      <c r="N86" s="429">
        <f>'ANNEX C -Table 1'!N88</f>
        <v>8.6600446186924831</v>
      </c>
      <c r="O86" s="429">
        <f>'ANNEX C -Table 1'!O88</f>
        <v>13.132257259305124</v>
      </c>
      <c r="P86" s="429">
        <f>'ANNEX C -Table 1'!P88</f>
        <v>39.289102498081554</v>
      </c>
      <c r="Q86" s="429">
        <f>'ANNEX C -Table 1'!Q88</f>
        <v>65.308415728408889</v>
      </c>
      <c r="R86" s="166"/>
      <c r="S86" s="129"/>
      <c r="T86" s="120"/>
    </row>
    <row r="87" spans="1:23" s="122" customFormat="1" ht="20.100000000000001" customHeight="1">
      <c r="A87" s="541"/>
      <c r="B87" s="452" t="s">
        <v>9</v>
      </c>
      <c r="C87" s="453"/>
      <c r="D87" s="429">
        <f>'ANNEX C -Table 1'!D89</f>
        <v>8.5520160017779911</v>
      </c>
      <c r="E87" s="429">
        <f>'ANNEX C -Table 1'!E89</f>
        <v>6.6384319143864143</v>
      </c>
      <c r="F87" s="429">
        <f>'ANNEX C -Table 1'!F89</f>
        <v>-13.156860864391321</v>
      </c>
      <c r="G87" s="429">
        <f>'ANNEX C -Table 1'!G89</f>
        <v>4.6217116830594724</v>
      </c>
      <c r="H87" s="429">
        <f>'ANNEX C -Table 1'!H89</f>
        <v>10.491663331018295</v>
      </c>
      <c r="I87" s="429">
        <f>'ANNEX C -Table 1'!I89</f>
        <v>6.9287236012192333</v>
      </c>
      <c r="J87" s="429">
        <f>'ANNEX C -Table 1'!J89</f>
        <v>4.1637881353686534</v>
      </c>
      <c r="K87" s="429">
        <f>'ANNEX C -Table 1'!K89</f>
        <v>1.8236037106956995E-2</v>
      </c>
      <c r="L87" s="429">
        <f>'ANNEX C -Table 1'!L89</f>
        <v>15.28357013996599</v>
      </c>
      <c r="M87" s="429">
        <f>'ANNEX C -Table 1'!M89</f>
        <v>0.22727159714885653</v>
      </c>
      <c r="N87" s="429">
        <f>'ANNEX C -Table 1'!N89</f>
        <v>6.8281989254820079</v>
      </c>
      <c r="O87" s="429">
        <f>'ANNEX C -Table 1'!O89</f>
        <v>15.990275829539605</v>
      </c>
      <c r="P87" s="429">
        <f>'ANNEX C -Table 1'!P89</f>
        <v>16.419310187018908</v>
      </c>
      <c r="Q87" s="429">
        <f>'ANNEX C -Table 1'!Q89</f>
        <v>22.85157618480914</v>
      </c>
      <c r="R87" s="166"/>
      <c r="S87" s="129"/>
      <c r="T87" s="120"/>
    </row>
    <row r="88" spans="1:23" s="122" customFormat="1" ht="20.100000000000001" customHeight="1">
      <c r="A88" s="541"/>
      <c r="B88" s="452" t="s">
        <v>10</v>
      </c>
      <c r="C88" s="453"/>
      <c r="D88" s="429" t="str">
        <f>'ANNEX C -Table 1'!D90</f>
        <v>-</v>
      </c>
      <c r="E88" s="429">
        <f>'ANNEX C -Table 1'!E90</f>
        <v>-1.2673382761819088</v>
      </c>
      <c r="F88" s="429">
        <f>'ANNEX C -Table 1'!F90</f>
        <v>13.713841620801759</v>
      </c>
      <c r="G88" s="429">
        <f>'ANNEX C -Table 1'!G90</f>
        <v>3.2013914322631623</v>
      </c>
      <c r="H88" s="429">
        <f>'ANNEX C -Table 1'!H90</f>
        <v>11.776881214343129</v>
      </c>
      <c r="I88" s="429" t="str">
        <f>'ANNEX C -Table 1'!I90</f>
        <v>-</v>
      </c>
      <c r="J88" s="429">
        <f>'ANNEX C -Table 1'!J90</f>
        <v>12.535318254323686</v>
      </c>
      <c r="K88" s="429">
        <f>'ANNEX C -Table 1'!K90</f>
        <v>7.8957873731036496</v>
      </c>
      <c r="L88" s="429">
        <f>'ANNEX C -Table 1'!L90</f>
        <v>0</v>
      </c>
      <c r="M88" s="429">
        <f>'ANNEX C -Table 1'!M90</f>
        <v>3.2385397791520977E-2</v>
      </c>
      <c r="N88" s="429">
        <f>'ANNEX C -Table 1'!N90</f>
        <v>26.02608515914271</v>
      </c>
      <c r="O88" s="429">
        <f>'ANNEX C -Table 1'!O90</f>
        <v>6.9580725551129774</v>
      </c>
      <c r="P88" s="429">
        <f>'ANNEX C -Table 1'!P90</f>
        <v>0.42415819954809647</v>
      </c>
      <c r="Q88" s="407">
        <f>'ANNEX C -Table 1'!Q90</f>
        <v>0</v>
      </c>
      <c r="R88" s="166"/>
      <c r="S88" s="129"/>
      <c r="T88" s="120"/>
    </row>
    <row r="89" spans="1:23" s="122" customFormat="1" ht="20.100000000000001" customHeight="1">
      <c r="A89" s="541"/>
      <c r="B89" s="452" t="s">
        <v>11</v>
      </c>
      <c r="C89" s="453"/>
      <c r="D89" s="429" t="str">
        <f>'ANNEX C -Table 1'!D91</f>
        <v>-</v>
      </c>
      <c r="E89" s="429">
        <f>'ANNEX C -Table 1'!E91</f>
        <v>24.810999226476802</v>
      </c>
      <c r="F89" s="429">
        <f>'ANNEX C -Table 1'!F91</f>
        <v>7.2478656940454815</v>
      </c>
      <c r="G89" s="429">
        <f>'ANNEX C -Table 1'!G91</f>
        <v>15.39914877536113</v>
      </c>
      <c r="H89" s="429">
        <f>'ANNEX C -Table 1'!H91</f>
        <v>5.2013177484211948</v>
      </c>
      <c r="I89" s="429" t="str">
        <f>'ANNEX C -Table 1'!I91</f>
        <v>-</v>
      </c>
      <c r="J89" s="429">
        <f>'ANNEX C -Table 1'!J91</f>
        <v>11.408225656130226</v>
      </c>
      <c r="K89" s="429" t="str">
        <f>'ANNEX C -Table 1'!K91</f>
        <v>-</v>
      </c>
      <c r="L89" s="429">
        <f>'ANNEX C -Table 1'!L91</f>
        <v>0</v>
      </c>
      <c r="M89" s="429">
        <f>'ANNEX C -Table 1'!M91</f>
        <v>26.691894503034252</v>
      </c>
      <c r="N89" s="429">
        <f>'ANNEX C -Table 1'!N91</f>
        <v>43.061125213582145</v>
      </c>
      <c r="O89" s="429">
        <f>'ANNEX C -Table 1'!O91</f>
        <v>54.111768069548226</v>
      </c>
      <c r="P89" s="429">
        <f>'ANNEX C -Table 1'!P91</f>
        <v>1.0894099193987448</v>
      </c>
      <c r="Q89" s="407">
        <f>'ANNEX C -Table 1'!Q91</f>
        <v>0</v>
      </c>
      <c r="R89" s="166"/>
      <c r="S89" s="129"/>
      <c r="T89" s="120"/>
    </row>
    <row r="90" spans="1:23" s="122" customFormat="1" ht="20.100000000000001" customHeight="1">
      <c r="A90" s="541"/>
      <c r="B90" s="452" t="s">
        <v>13</v>
      </c>
      <c r="C90" s="453"/>
      <c r="D90" s="429">
        <f>'ANNEX C -Table 1'!D92</f>
        <v>29.168540372336722</v>
      </c>
      <c r="E90" s="429">
        <f>'ANNEX C -Table 1'!E92</f>
        <v>-5.0933688198162894</v>
      </c>
      <c r="F90" s="429">
        <f>'ANNEX C -Table 1'!F92</f>
        <v>-17.778948741262116</v>
      </c>
      <c r="G90" s="429">
        <f>'ANNEX C -Table 1'!G92</f>
        <v>-2.30220551606955</v>
      </c>
      <c r="H90" s="429">
        <f>'ANNEX C -Table 1'!H92</f>
        <v>0.2745703258120098</v>
      </c>
      <c r="I90" s="429" t="str">
        <f>'ANNEX C -Table 1'!I92</f>
        <v>-</v>
      </c>
      <c r="J90" s="429">
        <f>'ANNEX C -Table 1'!J92</f>
        <v>2.2315713867139113</v>
      </c>
      <c r="K90" s="266" t="str">
        <f>'ANNEX C -Table 1'!K92</f>
        <v>-</v>
      </c>
      <c r="L90" s="429">
        <f>'ANNEX C -Table 1'!L92</f>
        <v>24.87846820828014</v>
      </c>
      <c r="M90" s="429">
        <f>'ANNEX C -Table 1'!M92</f>
        <v>1.2069411567672785</v>
      </c>
      <c r="N90" s="429">
        <f>'ANNEX C -Table 1'!N92</f>
        <v>8.2274654801125138</v>
      </c>
      <c r="O90" s="429">
        <f>'ANNEX C -Table 1'!O92</f>
        <v>8.4768709389265595</v>
      </c>
      <c r="P90" s="429">
        <f>'ANNEX C -Table 1'!P92</f>
        <v>41.888003838879442</v>
      </c>
      <c r="Q90" s="407">
        <f>'ANNEX C -Table 1'!Q92</f>
        <v>0</v>
      </c>
      <c r="R90" s="166"/>
      <c r="S90" s="129"/>
      <c r="T90" s="120"/>
    </row>
    <row r="91" spans="1:23" s="122" customFormat="1" ht="20.100000000000001" customHeight="1">
      <c r="A91" s="133"/>
      <c r="B91" s="452" t="s">
        <v>16</v>
      </c>
      <c r="C91" s="453"/>
      <c r="D91" s="134">
        <f>'ANNEX C -Table 1'!D93</f>
        <v>30.815361852013829</v>
      </c>
      <c r="E91" s="134">
        <f>'ANNEX C -Table 1'!E93</f>
        <v>42.760640583750565</v>
      </c>
      <c r="F91" s="134">
        <f>'ANNEX C -Table 1'!F93</f>
        <v>6.3729280005422249</v>
      </c>
      <c r="G91" s="134">
        <f>'ANNEX C -Table 1'!G93</f>
        <v>7.506930742183485</v>
      </c>
      <c r="H91" s="134">
        <f>'ANNEX C -Table 1'!H93</f>
        <v>1.9462423379596496</v>
      </c>
      <c r="I91" s="134">
        <f>'ANNEX C -Table 1'!I93</f>
        <v>3.1038494797925198</v>
      </c>
      <c r="J91" s="134">
        <f>'ANNEX C -Table 1'!J93</f>
        <v>11.07332132381813</v>
      </c>
      <c r="K91" s="134">
        <f>'ANNEX C -Table 1'!K93</f>
        <v>12.059696711347307</v>
      </c>
      <c r="L91" s="134">
        <f>'ANNEX C -Table 1'!L93</f>
        <v>100</v>
      </c>
      <c r="M91" s="134">
        <f>'ANNEX C -Table 1'!M93</f>
        <v>100</v>
      </c>
      <c r="N91" s="134">
        <f>'ANNEX C -Table 1'!N93</f>
        <v>100</v>
      </c>
      <c r="O91" s="134">
        <f>'ANNEX C -Table 1'!O93</f>
        <v>100</v>
      </c>
      <c r="P91" s="134">
        <f>'ANNEX C -Table 1'!P93</f>
        <v>100</v>
      </c>
      <c r="Q91" s="134">
        <f>'ANNEX C -Table 1'!Q93</f>
        <v>100</v>
      </c>
      <c r="R91" s="169"/>
      <c r="S91" s="308"/>
      <c r="T91" s="120"/>
    </row>
    <row r="92" spans="1:23" s="141" customFormat="1" ht="15" customHeight="1">
      <c r="A92" s="431"/>
      <c r="B92" s="431"/>
      <c r="C92" s="152"/>
      <c r="D92" s="153"/>
      <c r="E92" s="153"/>
      <c r="F92" s="153"/>
      <c r="G92" s="153"/>
      <c r="H92" s="153"/>
      <c r="I92" s="154"/>
      <c r="J92" s="153"/>
      <c r="K92" s="153"/>
      <c r="L92" s="153"/>
      <c r="M92" s="153"/>
      <c r="N92" s="153"/>
      <c r="O92" s="153"/>
      <c r="P92" s="155"/>
      <c r="Q92" s="155"/>
      <c r="R92" s="153"/>
      <c r="S92" s="153"/>
      <c r="T92" s="157"/>
    </row>
    <row r="93" spans="1:23" s="212" customFormat="1" ht="14.1" customHeight="1">
      <c r="A93" s="177"/>
      <c r="B93" s="178" t="s">
        <v>25</v>
      </c>
      <c r="C93" s="179" t="s">
        <v>26</v>
      </c>
      <c r="D93" s="177"/>
      <c r="E93" s="177" t="s">
        <v>27</v>
      </c>
      <c r="F93" s="177"/>
      <c r="G93" s="177"/>
      <c r="H93" s="177" t="s">
        <v>28</v>
      </c>
      <c r="I93" s="177"/>
      <c r="J93" s="177"/>
      <c r="K93" s="177" t="s">
        <v>29</v>
      </c>
      <c r="L93" s="177"/>
      <c r="M93" s="177"/>
      <c r="N93" s="177"/>
      <c r="O93" s="177"/>
      <c r="P93" s="177"/>
      <c r="Q93" s="177"/>
      <c r="R93" s="177"/>
      <c r="S93" s="177"/>
      <c r="T93" s="177"/>
    </row>
    <row r="94" spans="1:23" s="212" customFormat="1" ht="14.1" customHeight="1">
      <c r="A94" s="177"/>
      <c r="B94" s="178" t="s">
        <v>30</v>
      </c>
      <c r="C94" s="179" t="s">
        <v>31</v>
      </c>
      <c r="D94" s="177"/>
      <c r="E94" s="177" t="s">
        <v>32</v>
      </c>
      <c r="F94" s="177"/>
      <c r="G94" s="177"/>
      <c r="H94" s="177" t="s">
        <v>33</v>
      </c>
      <c r="I94" s="177"/>
      <c r="J94" s="177"/>
      <c r="K94" s="177" t="s">
        <v>34</v>
      </c>
      <c r="L94" s="177"/>
      <c r="M94" s="177"/>
      <c r="N94" s="177"/>
      <c r="O94" s="177"/>
      <c r="P94" s="177"/>
      <c r="Q94" s="177"/>
      <c r="R94" s="177"/>
      <c r="S94" s="177"/>
      <c r="T94" s="177"/>
    </row>
    <row r="95" spans="1:23" s="212" customFormat="1" ht="14.1" customHeight="1">
      <c r="A95" s="177"/>
      <c r="B95" s="180" t="s">
        <v>35</v>
      </c>
      <c r="C95" s="179" t="s">
        <v>36</v>
      </c>
      <c r="D95" s="177"/>
      <c r="E95" s="177" t="s">
        <v>37</v>
      </c>
      <c r="F95" s="177"/>
      <c r="G95" s="177"/>
      <c r="H95" s="177" t="s">
        <v>38</v>
      </c>
      <c r="I95" s="177"/>
      <c r="J95" s="177"/>
      <c r="K95" s="177"/>
      <c r="L95" s="177"/>
      <c r="M95" s="177"/>
      <c r="N95" s="177"/>
      <c r="O95" s="177"/>
      <c r="P95" s="177"/>
      <c r="Q95" s="177"/>
      <c r="R95" s="177"/>
      <c r="S95" s="177"/>
      <c r="T95" s="177"/>
    </row>
    <row r="96" spans="1:23" s="212" customFormat="1" ht="14.1" customHeight="1">
      <c r="A96" s="177"/>
      <c r="B96" s="181"/>
      <c r="C96" s="179" t="s">
        <v>39</v>
      </c>
      <c r="D96" s="177"/>
      <c r="E96" s="177"/>
      <c r="F96" s="177"/>
      <c r="G96" s="177"/>
      <c r="H96" s="177"/>
      <c r="I96" s="177"/>
      <c r="J96" s="177"/>
      <c r="K96" s="177"/>
      <c r="L96" s="177"/>
      <c r="M96" s="177"/>
      <c r="N96" s="177"/>
      <c r="O96" s="177"/>
      <c r="P96" s="177"/>
      <c r="Q96" s="177"/>
      <c r="R96" s="177"/>
      <c r="S96" s="177"/>
      <c r="T96" s="177"/>
    </row>
    <row r="97" spans="1:20" s="212" customFormat="1" ht="14.1" customHeight="1">
      <c r="A97" s="177"/>
      <c r="B97" s="182" t="s">
        <v>40</v>
      </c>
      <c r="C97" s="179" t="s">
        <v>41</v>
      </c>
      <c r="D97" s="177"/>
      <c r="E97" s="177"/>
      <c r="F97" s="177"/>
      <c r="G97" s="177"/>
      <c r="H97" s="177"/>
      <c r="I97" s="177"/>
      <c r="J97" s="177"/>
      <c r="K97" s="177"/>
      <c r="L97" s="177"/>
      <c r="M97" s="177"/>
      <c r="N97" s="177"/>
      <c r="O97" s="177"/>
      <c r="P97" s="177"/>
      <c r="Q97" s="177"/>
      <c r="R97" s="177"/>
      <c r="S97" s="177"/>
      <c r="T97" s="177"/>
    </row>
    <row r="98" spans="1:20">
      <c r="A98" s="177"/>
      <c r="B98" s="183" t="s">
        <v>42</v>
      </c>
      <c r="C98" s="179" t="s">
        <v>43</v>
      </c>
      <c r="D98" s="177"/>
      <c r="E98" s="177"/>
      <c r="F98" s="177"/>
      <c r="G98" s="177"/>
      <c r="H98" s="177"/>
      <c r="I98" s="177"/>
      <c r="J98" s="177"/>
      <c r="K98" s="177"/>
      <c r="L98" s="177"/>
      <c r="M98" s="177"/>
      <c r="N98" s="177"/>
      <c r="O98" s="177"/>
      <c r="P98" s="177"/>
      <c r="Q98" s="177"/>
      <c r="R98" s="177"/>
      <c r="S98" s="177"/>
      <c r="T98" s="177"/>
    </row>
    <row r="99" spans="1:20" s="212" customFormat="1" ht="14.1" customHeight="1">
      <c r="A99" s="177"/>
      <c r="B99" s="474" t="s">
        <v>44</v>
      </c>
      <c r="C99" s="474"/>
      <c r="D99" s="474"/>
      <c r="E99" s="474"/>
      <c r="F99" s="474"/>
      <c r="G99" s="474"/>
      <c r="H99" s="474"/>
      <c r="I99" s="474"/>
      <c r="J99" s="474"/>
      <c r="K99" s="474"/>
      <c r="L99" s="474"/>
      <c r="M99" s="474"/>
      <c r="N99" s="474"/>
      <c r="O99" s="474"/>
      <c r="P99" s="474"/>
      <c r="Q99" s="474"/>
      <c r="R99" s="474"/>
      <c r="S99" s="474"/>
      <c r="T99" s="177"/>
    </row>
    <row r="100" spans="1:20" s="212" customFormat="1" ht="14.1" customHeight="1">
      <c r="A100" s="177"/>
      <c r="B100" s="542" t="s">
        <v>89</v>
      </c>
      <c r="C100" s="542"/>
      <c r="D100" s="542"/>
      <c r="E100" s="542"/>
      <c r="F100" s="542"/>
      <c r="G100" s="542"/>
      <c r="H100" s="542"/>
      <c r="I100" s="542"/>
      <c r="J100" s="542"/>
      <c r="K100" s="542"/>
      <c r="L100" s="542"/>
      <c r="M100" s="542"/>
      <c r="N100" s="542"/>
      <c r="O100" s="542"/>
      <c r="P100" s="542"/>
      <c r="Q100" s="542"/>
      <c r="R100" s="542"/>
      <c r="S100" s="542"/>
      <c r="T100" s="177"/>
    </row>
    <row r="101" spans="1:20" s="212" customFormat="1" ht="14.1" customHeight="1">
      <c r="A101" s="177"/>
      <c r="B101" s="540" t="s">
        <v>115</v>
      </c>
      <c r="C101" s="540"/>
      <c r="D101" s="540"/>
      <c r="E101" s="540"/>
      <c r="F101" s="540"/>
      <c r="G101" s="540"/>
      <c r="H101" s="540"/>
      <c r="I101" s="540"/>
      <c r="J101" s="540"/>
      <c r="K101" s="540"/>
      <c r="L101" s="540"/>
      <c r="M101" s="540"/>
      <c r="N101" s="540"/>
      <c r="O101" s="540"/>
      <c r="P101" s="540"/>
      <c r="Q101" s="540"/>
      <c r="R101" s="540"/>
      <c r="S101" s="177"/>
      <c r="T101" s="177"/>
    </row>
    <row r="102" spans="1:20" ht="11.25" customHeight="1">
      <c r="A102" s="123"/>
      <c r="B102" s="408"/>
      <c r="C102" s="123"/>
      <c r="D102" s="123"/>
      <c r="E102" s="123"/>
      <c r="F102" s="123"/>
      <c r="G102" s="123"/>
      <c r="H102" s="123"/>
      <c r="I102" s="123"/>
      <c r="J102" s="123"/>
      <c r="K102" s="123"/>
      <c r="L102" s="123"/>
      <c r="M102" s="123"/>
      <c r="N102" s="123"/>
      <c r="O102" s="123"/>
      <c r="P102" s="123"/>
      <c r="Q102" s="123"/>
      <c r="R102" s="123"/>
      <c r="S102" s="123"/>
    </row>
    <row r="103" spans="1:20" ht="11.25" customHeight="1">
      <c r="A103" s="123"/>
      <c r="B103" s="341"/>
      <c r="C103" s="123"/>
      <c r="D103" s="123"/>
      <c r="E103" s="123"/>
      <c r="F103" s="123"/>
      <c r="G103" s="123"/>
      <c r="H103" s="123"/>
      <c r="I103" s="123"/>
      <c r="J103" s="123"/>
      <c r="K103" s="123"/>
      <c r="L103" s="123"/>
      <c r="M103" s="123"/>
      <c r="N103" s="123"/>
      <c r="O103" s="123"/>
      <c r="P103" s="123"/>
      <c r="Q103" s="123"/>
      <c r="R103" s="123"/>
      <c r="S103" s="409"/>
    </row>
    <row r="104" spans="1:20">
      <c r="D104" s="198"/>
      <c r="E104" s="198"/>
      <c r="F104" s="198"/>
      <c r="G104" s="198"/>
      <c r="H104" s="198"/>
      <c r="I104" s="198"/>
      <c r="J104" s="198"/>
      <c r="K104" s="198"/>
      <c r="L104" s="198"/>
      <c r="M104" s="198"/>
      <c r="N104" s="198"/>
      <c r="O104" s="198"/>
      <c r="P104" s="198"/>
      <c r="Q104" s="198"/>
      <c r="R104" s="198"/>
      <c r="S104" s="198"/>
    </row>
    <row r="105" spans="1:20">
      <c r="D105" s="198"/>
      <c r="E105" s="198"/>
      <c r="F105" s="198"/>
      <c r="G105" s="198"/>
      <c r="H105" s="198"/>
      <c r="I105" s="198"/>
      <c r="J105" s="198"/>
      <c r="K105" s="198"/>
      <c r="L105" s="198"/>
      <c r="M105" s="198"/>
      <c r="N105" s="198"/>
      <c r="O105" s="198"/>
      <c r="P105" s="198"/>
      <c r="Q105" s="198"/>
      <c r="R105" s="198"/>
      <c r="S105" s="198"/>
    </row>
    <row r="106" spans="1:20">
      <c r="D106" s="198"/>
      <c r="E106" s="198"/>
      <c r="F106" s="198"/>
      <c r="G106" s="198"/>
      <c r="H106" s="198"/>
      <c r="I106" s="198"/>
      <c r="J106" s="198"/>
      <c r="K106" s="198"/>
      <c r="L106" s="198"/>
      <c r="M106" s="198"/>
      <c r="N106" s="198"/>
      <c r="O106" s="198"/>
      <c r="P106" s="198"/>
      <c r="Q106" s="198"/>
      <c r="R106" s="198"/>
      <c r="S106" s="198"/>
    </row>
    <row r="107" spans="1:20">
      <c r="D107" s="198"/>
      <c r="E107" s="198"/>
      <c r="F107" s="198"/>
      <c r="G107" s="198"/>
      <c r="H107" s="198"/>
      <c r="I107" s="198"/>
      <c r="J107" s="198"/>
      <c r="K107" s="198"/>
      <c r="L107" s="198"/>
      <c r="M107" s="198"/>
      <c r="N107" s="198"/>
      <c r="O107" s="198"/>
      <c r="P107" s="198"/>
      <c r="Q107" s="198"/>
      <c r="R107" s="198"/>
      <c r="S107" s="198"/>
    </row>
    <row r="108" spans="1:20">
      <c r="D108" s="198"/>
      <c r="E108" s="198"/>
      <c r="F108" s="198"/>
      <c r="G108" s="198"/>
      <c r="H108" s="198"/>
      <c r="I108" s="198"/>
      <c r="J108" s="198"/>
      <c r="K108" s="198"/>
      <c r="L108" s="198"/>
      <c r="M108" s="198"/>
      <c r="N108" s="198"/>
      <c r="O108" s="198"/>
      <c r="P108" s="198"/>
      <c r="Q108" s="198"/>
      <c r="R108" s="198"/>
      <c r="S108" s="198"/>
    </row>
    <row r="109" spans="1:20">
      <c r="D109" s="198"/>
      <c r="E109" s="198"/>
      <c r="F109" s="198"/>
      <c r="G109" s="198"/>
      <c r="H109" s="198"/>
      <c r="I109" s="198"/>
      <c r="J109" s="198"/>
      <c r="K109" s="198"/>
      <c r="L109" s="198"/>
      <c r="M109" s="198"/>
      <c r="N109" s="198"/>
      <c r="O109" s="198"/>
      <c r="P109" s="198"/>
      <c r="Q109" s="198"/>
      <c r="R109" s="198"/>
      <c r="S109" s="198"/>
    </row>
    <row r="110" spans="1:20">
      <c r="D110" s="198"/>
      <c r="E110" s="198"/>
      <c r="F110" s="198"/>
      <c r="G110" s="198"/>
      <c r="H110" s="198"/>
      <c r="I110" s="198"/>
      <c r="J110" s="198"/>
      <c r="K110" s="198"/>
      <c r="L110" s="198"/>
      <c r="M110" s="198"/>
      <c r="N110" s="198"/>
      <c r="O110" s="198"/>
      <c r="P110" s="198"/>
      <c r="Q110" s="198"/>
      <c r="R110" s="198"/>
      <c r="S110" s="198"/>
    </row>
    <row r="111" spans="1:20">
      <c r="D111" s="198"/>
      <c r="E111" s="198"/>
      <c r="F111" s="198"/>
      <c r="G111" s="198"/>
      <c r="H111" s="198"/>
      <c r="I111" s="198"/>
      <c r="J111" s="198"/>
      <c r="K111" s="198"/>
      <c r="L111" s="198"/>
      <c r="M111" s="198"/>
      <c r="N111" s="198"/>
      <c r="O111" s="198"/>
      <c r="P111" s="198"/>
      <c r="Q111" s="198"/>
      <c r="R111" s="198"/>
      <c r="S111" s="198"/>
    </row>
    <row r="113" spans="4:19">
      <c r="D113" s="198"/>
      <c r="E113" s="198"/>
      <c r="F113" s="198"/>
      <c r="G113" s="198"/>
      <c r="H113" s="198"/>
      <c r="I113" s="198"/>
      <c r="J113" s="198"/>
      <c r="K113" s="198"/>
      <c r="L113" s="198"/>
      <c r="M113" s="198"/>
      <c r="N113" s="198"/>
      <c r="O113" s="198"/>
      <c r="P113" s="198"/>
      <c r="Q113" s="198"/>
      <c r="R113" s="198"/>
      <c r="S113" s="198"/>
    </row>
    <row r="114" spans="4:19">
      <c r="D114" s="198"/>
      <c r="E114" s="198"/>
      <c r="F114" s="198"/>
      <c r="G114" s="198"/>
      <c r="H114" s="198"/>
      <c r="I114" s="198"/>
      <c r="J114" s="198"/>
      <c r="K114" s="198"/>
      <c r="L114" s="198"/>
      <c r="M114" s="198"/>
      <c r="N114" s="198"/>
      <c r="O114" s="198"/>
      <c r="P114" s="198"/>
      <c r="Q114" s="198"/>
      <c r="R114" s="198"/>
      <c r="S114" s="198"/>
    </row>
    <row r="115" spans="4:19">
      <c r="D115" s="198"/>
      <c r="E115" s="198"/>
      <c r="F115" s="198"/>
      <c r="G115" s="198"/>
      <c r="H115" s="198"/>
      <c r="I115" s="198"/>
      <c r="J115" s="198"/>
      <c r="K115" s="198"/>
      <c r="L115" s="198"/>
      <c r="M115" s="198"/>
      <c r="N115" s="198"/>
      <c r="O115" s="198"/>
      <c r="P115" s="198"/>
      <c r="Q115" s="198"/>
      <c r="R115" s="198"/>
      <c r="S115" s="198"/>
    </row>
    <row r="116" spans="4:19">
      <c r="D116" s="198"/>
      <c r="E116" s="198"/>
      <c r="F116" s="198"/>
      <c r="G116" s="198"/>
      <c r="H116" s="198"/>
      <c r="I116" s="198"/>
      <c r="J116" s="198"/>
      <c r="K116" s="198"/>
      <c r="L116" s="198"/>
      <c r="M116" s="198"/>
      <c r="N116" s="198"/>
      <c r="O116" s="198"/>
      <c r="P116" s="198"/>
      <c r="Q116" s="198"/>
      <c r="R116" s="198"/>
      <c r="S116" s="198"/>
    </row>
    <row r="117" spans="4:19">
      <c r="D117" s="198"/>
      <c r="E117" s="198"/>
      <c r="F117" s="198"/>
      <c r="G117" s="198"/>
      <c r="H117" s="198"/>
      <c r="I117" s="198"/>
      <c r="J117" s="198"/>
      <c r="K117" s="198"/>
      <c r="L117" s="198"/>
      <c r="M117" s="198"/>
      <c r="N117" s="198"/>
      <c r="O117" s="198"/>
      <c r="P117" s="198"/>
      <c r="Q117" s="198"/>
      <c r="R117" s="198"/>
      <c r="S117" s="198"/>
    </row>
    <row r="118" spans="4:19">
      <c r="D118" s="198"/>
      <c r="E118" s="198"/>
      <c r="F118" s="198"/>
      <c r="G118" s="198"/>
      <c r="H118" s="198"/>
      <c r="I118" s="198"/>
      <c r="J118" s="198"/>
      <c r="K118" s="198"/>
      <c r="L118" s="198"/>
      <c r="M118" s="198"/>
      <c r="N118" s="198"/>
      <c r="O118" s="198"/>
      <c r="P118" s="198"/>
      <c r="Q118" s="198"/>
      <c r="R118" s="198"/>
      <c r="S118" s="198"/>
    </row>
    <row r="119" spans="4:19">
      <c r="D119" s="198"/>
      <c r="E119" s="198"/>
      <c r="F119" s="198"/>
      <c r="G119" s="198"/>
      <c r="H119" s="198"/>
      <c r="I119" s="198"/>
      <c r="J119" s="198"/>
      <c r="K119" s="198"/>
      <c r="L119" s="198"/>
      <c r="M119" s="198"/>
      <c r="N119" s="198"/>
      <c r="O119" s="198"/>
      <c r="P119" s="198"/>
      <c r="Q119" s="198"/>
      <c r="R119" s="198"/>
      <c r="S119" s="198"/>
    </row>
    <row r="120" spans="4:19">
      <c r="D120" s="198"/>
      <c r="E120" s="198"/>
      <c r="F120" s="198"/>
      <c r="G120" s="198"/>
      <c r="H120" s="198"/>
      <c r="I120" s="198"/>
      <c r="J120" s="198"/>
      <c r="K120" s="198"/>
      <c r="L120" s="198"/>
      <c r="M120" s="198"/>
      <c r="N120" s="198"/>
      <c r="O120" s="198"/>
      <c r="P120" s="198"/>
      <c r="Q120" s="198"/>
      <c r="R120" s="198"/>
      <c r="S120" s="198"/>
    </row>
    <row r="121" spans="4:19">
      <c r="D121" s="198"/>
      <c r="E121" s="198"/>
      <c r="F121" s="198"/>
      <c r="G121" s="198"/>
      <c r="H121" s="198"/>
      <c r="I121" s="198"/>
      <c r="J121" s="198"/>
      <c r="K121" s="198"/>
      <c r="L121" s="198"/>
      <c r="M121" s="198"/>
      <c r="N121" s="198"/>
      <c r="O121" s="198"/>
      <c r="P121" s="198"/>
      <c r="Q121" s="198"/>
      <c r="R121" s="198"/>
      <c r="S121" s="198"/>
    </row>
  </sheetData>
  <mergeCells count="175">
    <mergeCell ref="B57:C57"/>
    <mergeCell ref="B58:C58"/>
    <mergeCell ref="B59:C59"/>
    <mergeCell ref="B60:C60"/>
    <mergeCell ref="B61:C61"/>
    <mergeCell ref="D67:S67"/>
    <mergeCell ref="B70:C70"/>
    <mergeCell ref="B91:C91"/>
    <mergeCell ref="B87:C87"/>
    <mergeCell ref="B88:C88"/>
    <mergeCell ref="B89:C89"/>
    <mergeCell ref="B90:C90"/>
    <mergeCell ref="D80:K81"/>
    <mergeCell ref="L80:Q81"/>
    <mergeCell ref="B81:C81"/>
    <mergeCell ref="B82:C83"/>
    <mergeCell ref="D82:K82"/>
    <mergeCell ref="L82:Q82"/>
    <mergeCell ref="N24:O24"/>
    <mergeCell ref="P24:Q24"/>
    <mergeCell ref="R24:S24"/>
    <mergeCell ref="N25:O25"/>
    <mergeCell ref="P25:Q25"/>
    <mergeCell ref="R25:S25"/>
    <mergeCell ref="N26:O26"/>
    <mergeCell ref="B55:C55"/>
    <mergeCell ref="B56:C56"/>
    <mergeCell ref="P26:Q26"/>
    <mergeCell ref="R26:S26"/>
    <mergeCell ref="P27:Q27"/>
    <mergeCell ref="R27:S27"/>
    <mergeCell ref="F28:G28"/>
    <mergeCell ref="H28:I28"/>
    <mergeCell ref="J28:K28"/>
    <mergeCell ref="L28:M28"/>
    <mergeCell ref="N28:O28"/>
    <mergeCell ref="P28:Q28"/>
    <mergeCell ref="R28:S28"/>
    <mergeCell ref="D27:E27"/>
    <mergeCell ref="F27:G27"/>
    <mergeCell ref="H27:I27"/>
    <mergeCell ref="J27:K27"/>
    <mergeCell ref="D8:S8"/>
    <mergeCell ref="B11:C11"/>
    <mergeCell ref="B12:C12"/>
    <mergeCell ref="B13:C13"/>
    <mergeCell ref="B14:C14"/>
    <mergeCell ref="B15:C15"/>
    <mergeCell ref="B16:C16"/>
    <mergeCell ref="B17:C17"/>
    <mergeCell ref="B18:C18"/>
    <mergeCell ref="N9:O9"/>
    <mergeCell ref="P9:Q9"/>
    <mergeCell ref="R9:S9"/>
    <mergeCell ref="A11:A17"/>
    <mergeCell ref="D22:S22"/>
    <mergeCell ref="B23:C23"/>
    <mergeCell ref="D23:E23"/>
    <mergeCell ref="F23:G23"/>
    <mergeCell ref="H23:I23"/>
    <mergeCell ref="J23:K23"/>
    <mergeCell ref="B9:C10"/>
    <mergeCell ref="D9:E9"/>
    <mergeCell ref="F9:G9"/>
    <mergeCell ref="H9:I9"/>
    <mergeCell ref="J9:K9"/>
    <mergeCell ref="L9:M9"/>
    <mergeCell ref="L23:M23"/>
    <mergeCell ref="N23:O23"/>
    <mergeCell ref="P23:Q23"/>
    <mergeCell ref="R23:S23"/>
    <mergeCell ref="A24:A30"/>
    <mergeCell ref="D24:E24"/>
    <mergeCell ref="F24:G24"/>
    <mergeCell ref="H24:I24"/>
    <mergeCell ref="J24:K24"/>
    <mergeCell ref="L24:M24"/>
    <mergeCell ref="B24:C24"/>
    <mergeCell ref="B25:C25"/>
    <mergeCell ref="B26:C26"/>
    <mergeCell ref="B27:C27"/>
    <mergeCell ref="B28:C28"/>
    <mergeCell ref="B29:C29"/>
    <mergeCell ref="B30:C30"/>
    <mergeCell ref="D25:E25"/>
    <mergeCell ref="F25:G25"/>
    <mergeCell ref="H25:I25"/>
    <mergeCell ref="J25:K25"/>
    <mergeCell ref="L25:M25"/>
    <mergeCell ref="D26:E26"/>
    <mergeCell ref="F26:G26"/>
    <mergeCell ref="H26:I26"/>
    <mergeCell ref="J26:K26"/>
    <mergeCell ref="L26:M26"/>
    <mergeCell ref="D28:E28"/>
    <mergeCell ref="L27:M27"/>
    <mergeCell ref="N27:O27"/>
    <mergeCell ref="P29:Q29"/>
    <mergeCell ref="R29:S29"/>
    <mergeCell ref="D30:E30"/>
    <mergeCell ref="F30:G30"/>
    <mergeCell ref="H30:I30"/>
    <mergeCell ref="J30:K30"/>
    <mergeCell ref="L30:M30"/>
    <mergeCell ref="N30:O30"/>
    <mergeCell ref="P30:Q30"/>
    <mergeCell ref="R30:S30"/>
    <mergeCell ref="D29:E29"/>
    <mergeCell ref="F29:G29"/>
    <mergeCell ref="H29:I29"/>
    <mergeCell ref="J29:K29"/>
    <mergeCell ref="L29:M29"/>
    <mergeCell ref="N29:O29"/>
    <mergeCell ref="P31:Q31"/>
    <mergeCell ref="R31:S31"/>
    <mergeCell ref="B38:C39"/>
    <mergeCell ref="D38:E38"/>
    <mergeCell ref="F38:G38"/>
    <mergeCell ref="H38:I38"/>
    <mergeCell ref="J38:K38"/>
    <mergeCell ref="L38:M38"/>
    <mergeCell ref="N38:O38"/>
    <mergeCell ref="P38:Q38"/>
    <mergeCell ref="D31:E31"/>
    <mergeCell ref="F31:G31"/>
    <mergeCell ref="H31:I31"/>
    <mergeCell ref="J31:K31"/>
    <mergeCell ref="L31:M31"/>
    <mergeCell ref="N31:O31"/>
    <mergeCell ref="B31:C31"/>
    <mergeCell ref="D37:S37"/>
    <mergeCell ref="A54:A60"/>
    <mergeCell ref="B68:C69"/>
    <mergeCell ref="D68:E68"/>
    <mergeCell ref="F68:G68"/>
    <mergeCell ref="H68:I68"/>
    <mergeCell ref="J68:K68"/>
    <mergeCell ref="R38:S38"/>
    <mergeCell ref="A40:A46"/>
    <mergeCell ref="B48:C48"/>
    <mergeCell ref="B40:C40"/>
    <mergeCell ref="B41:C41"/>
    <mergeCell ref="B42:C42"/>
    <mergeCell ref="B43:C43"/>
    <mergeCell ref="B44:C44"/>
    <mergeCell ref="B45:C45"/>
    <mergeCell ref="B46:C46"/>
    <mergeCell ref="B47:C47"/>
    <mergeCell ref="D52:K52"/>
    <mergeCell ref="L52:Q52"/>
    <mergeCell ref="D50:K51"/>
    <mergeCell ref="L50:Q51"/>
    <mergeCell ref="B51:C51"/>
    <mergeCell ref="B52:C53"/>
    <mergeCell ref="B54:C54"/>
    <mergeCell ref="B101:R101"/>
    <mergeCell ref="A84:A90"/>
    <mergeCell ref="B100:S100"/>
    <mergeCell ref="B99:S99"/>
    <mergeCell ref="L68:M68"/>
    <mergeCell ref="N68:O68"/>
    <mergeCell ref="P68:Q68"/>
    <mergeCell ref="R68:S68"/>
    <mergeCell ref="A70:A76"/>
    <mergeCell ref="B78:C78"/>
    <mergeCell ref="B71:C71"/>
    <mergeCell ref="B72:C72"/>
    <mergeCell ref="B73:C73"/>
    <mergeCell ref="B74:C74"/>
    <mergeCell ref="B75:C75"/>
    <mergeCell ref="B76:C76"/>
    <mergeCell ref="B77:C77"/>
    <mergeCell ref="B84:C84"/>
    <mergeCell ref="B85:C85"/>
    <mergeCell ref="B86:C86"/>
  </mergeCells>
  <conditionalFormatting sqref="D24:D31 D19:O19 R19:S19 F24 H24:H31 J24:J31 L24:L31 N24:N31 P24:P31 R24:R29 F26:F31 R31 R21:S21 E21:O21 D21:D22 R32:S32 D32:O32">
    <cfRule type="cellIs" dxfId="1020" priority="393" operator="equal">
      <formula>0</formula>
    </cfRule>
    <cfRule type="cellIs" dxfId="1019" priority="394" operator="between">
      <formula>0.0000000000000000001</formula>
      <formula>0.499999999999999</formula>
    </cfRule>
  </conditionalFormatting>
  <conditionalFormatting sqref="H92:O92 R92:S92 D92:E92">
    <cfRule type="cellIs" dxfId="1018" priority="391" operator="equal">
      <formula>0</formula>
    </cfRule>
    <cfRule type="cellIs" dxfId="1017" priority="392" operator="between">
      <formula>0.0000000000000000001</formula>
      <formula>0.499999999999999</formula>
    </cfRule>
  </conditionalFormatting>
  <conditionalFormatting sqref="O19 R19:S19 K19:L19 K21:L21 R21:S21 O21">
    <cfRule type="cellIs" dxfId="1016" priority="389" operator="equal">
      <formula>0</formula>
    </cfRule>
    <cfRule type="cellIs" dxfId="1015" priority="390" operator="between">
      <formula>0.0000000000000000001</formula>
      <formula>0.499999999999999</formula>
    </cfRule>
  </conditionalFormatting>
  <conditionalFormatting sqref="K19:O19 R19:S19 R21:S21 K21:O21">
    <cfRule type="cellIs" dxfId="1014" priority="387" operator="equal">
      <formula>0</formula>
    </cfRule>
    <cfRule type="cellIs" dxfId="1013" priority="388" operator="between">
      <formula>0.0000000000000000001</formula>
      <formula>0.499999999999999</formula>
    </cfRule>
  </conditionalFormatting>
  <conditionalFormatting sqref="P19:Q19 P21:Q21">
    <cfRule type="cellIs" dxfId="1012" priority="371" operator="equal">
      <formula>0</formula>
    </cfRule>
    <cfRule type="cellIs" dxfId="1011" priority="372" operator="between">
      <formula>0.0000000000000000001</formula>
      <formula>0.499999999999999</formula>
    </cfRule>
  </conditionalFormatting>
  <conditionalFormatting sqref="P19:Q19 P21:Q21">
    <cfRule type="cellIs" dxfId="1010" priority="369" operator="equal">
      <formula>0</formula>
    </cfRule>
    <cfRule type="cellIs" dxfId="1009" priority="370" operator="between">
      <formula>0.0000000000000000001</formula>
      <formula>0.499999999999999</formula>
    </cfRule>
  </conditionalFormatting>
  <conditionalFormatting sqref="P19:Q19 P21:Q21">
    <cfRule type="cellIs" dxfId="1008" priority="367" operator="equal">
      <formula>0</formula>
    </cfRule>
    <cfRule type="cellIs" dxfId="1007" priority="368" operator="between">
      <formula>0.0000000000000000001</formula>
      <formula>0.499999999999999</formula>
    </cfRule>
  </conditionalFormatting>
  <conditionalFormatting sqref="D31 F31 H31 J31 L31 N31 P31 R31">
    <cfRule type="cellIs" dxfId="1006" priority="365" operator="equal">
      <formula>0</formula>
    </cfRule>
  </conditionalFormatting>
  <conditionalFormatting sqref="F92:G92">
    <cfRule type="cellIs" dxfId="1005" priority="359" operator="equal">
      <formula>0</formula>
    </cfRule>
    <cfRule type="cellIs" dxfId="1004" priority="360" operator="between">
      <formula>0.0000000000000000001</formula>
      <formula>0.499999999999999</formula>
    </cfRule>
  </conditionalFormatting>
  <conditionalFormatting sqref="N41:N43 L41:L43 J40:J46 H40:H46 F40:F44 R40:R44 D40:D46 L46 F46">
    <cfRule type="cellIs" dxfId="1003" priority="351" operator="equal">
      <formula>0</formula>
    </cfRule>
    <cfRule type="cellIs" dxfId="1002" priority="352" operator="between">
      <formula>0.0000000000000000001</formula>
      <formula>0.499999999999999</formula>
    </cfRule>
  </conditionalFormatting>
  <conditionalFormatting sqref="E40:E46">
    <cfRule type="cellIs" dxfId="1001" priority="347" operator="equal">
      <formula>0</formula>
    </cfRule>
    <cfRule type="cellIs" dxfId="1000" priority="348" operator="between">
      <formula>0.0000000000000000001</formula>
      <formula>0.499999999999999</formula>
    </cfRule>
  </conditionalFormatting>
  <conditionalFormatting sqref="S55:S62">
    <cfRule type="cellIs" dxfId="999" priority="349" operator="equal">
      <formula>0</formula>
    </cfRule>
    <cfRule type="cellIs" dxfId="998" priority="350" operator="between">
      <formula>0.0000000000000000001</formula>
      <formula>0.499999999999999</formula>
    </cfRule>
  </conditionalFormatting>
  <conditionalFormatting sqref="G40:G44 G46">
    <cfRule type="cellIs" dxfId="997" priority="345" operator="equal">
      <formula>0</formula>
    </cfRule>
    <cfRule type="cellIs" dxfId="996" priority="346" operator="between">
      <formula>0.0000000000000000001</formula>
      <formula>0.499999999999999</formula>
    </cfRule>
  </conditionalFormatting>
  <conditionalFormatting sqref="I40:I46">
    <cfRule type="cellIs" dxfId="995" priority="343" operator="equal">
      <formula>0</formula>
    </cfRule>
    <cfRule type="cellIs" dxfId="994" priority="344" operator="between">
      <formula>0.0000000000000000001</formula>
      <formula>0.499999999999999</formula>
    </cfRule>
  </conditionalFormatting>
  <conditionalFormatting sqref="K40:K46">
    <cfRule type="cellIs" dxfId="993" priority="341" operator="equal">
      <formula>0</formula>
    </cfRule>
    <cfRule type="cellIs" dxfId="992" priority="342" operator="between">
      <formula>0.0000000000000000001</formula>
      <formula>0.499999999999999</formula>
    </cfRule>
  </conditionalFormatting>
  <conditionalFormatting sqref="M41:M43 M46">
    <cfRule type="cellIs" dxfId="991" priority="339" operator="equal">
      <formula>0</formula>
    </cfRule>
    <cfRule type="cellIs" dxfId="990" priority="340" operator="between">
      <formula>0.0000000000000000001</formula>
      <formula>0.499999999999999</formula>
    </cfRule>
  </conditionalFormatting>
  <conditionalFormatting sqref="O41:Q43 P40:Q40 P44:Q46">
    <cfRule type="cellIs" dxfId="989" priority="337" operator="equal">
      <formula>0</formula>
    </cfRule>
    <cfRule type="cellIs" dxfId="988" priority="338" operator="between">
      <formula>0.0000000000000000001</formula>
      <formula>0.499999999999999</formula>
    </cfRule>
  </conditionalFormatting>
  <conditionalFormatting sqref="S40:S44">
    <cfRule type="cellIs" dxfId="987" priority="335" operator="equal">
      <formula>0</formula>
    </cfRule>
    <cfRule type="cellIs" dxfId="986" priority="336" operator="between">
      <formula>0.0000000000000000001</formula>
      <formula>0.499999999999999</formula>
    </cfRule>
  </conditionalFormatting>
  <conditionalFormatting sqref="D47:D48 E48">
    <cfRule type="cellIs" dxfId="985" priority="331" operator="equal">
      <formula>0</formula>
    </cfRule>
    <cfRule type="cellIs" dxfId="984" priority="332" operator="between">
      <formula>0.0000000000000000001</formula>
      <formula>0.499999999999999</formula>
    </cfRule>
  </conditionalFormatting>
  <conditionalFormatting sqref="E47:S47">
    <cfRule type="cellIs" dxfId="983" priority="329" operator="equal">
      <formula>0</formula>
    </cfRule>
    <cfRule type="cellIs" dxfId="982" priority="330" operator="between">
      <formula>0.0000000000000000001</formula>
      <formula>0.499999999999999</formula>
    </cfRule>
  </conditionalFormatting>
  <conditionalFormatting sqref="F48:G48">
    <cfRule type="cellIs" dxfId="981" priority="327" operator="equal">
      <formula>0</formula>
    </cfRule>
    <cfRule type="cellIs" dxfId="980" priority="328" operator="between">
      <formula>0.0000000000000000001</formula>
      <formula>0.499999999999999</formula>
    </cfRule>
  </conditionalFormatting>
  <conditionalFormatting sqref="H48:I48">
    <cfRule type="cellIs" dxfId="979" priority="325" operator="equal">
      <formula>0</formula>
    </cfRule>
    <cfRule type="cellIs" dxfId="978" priority="326" operator="between">
      <formula>0.0000000000000000001</formula>
      <formula>0.499999999999999</formula>
    </cfRule>
  </conditionalFormatting>
  <conditionalFormatting sqref="J48:K48">
    <cfRule type="cellIs" dxfId="977" priority="323" operator="equal">
      <formula>0</formula>
    </cfRule>
    <cfRule type="cellIs" dxfId="976" priority="324" operator="between">
      <formula>0.0000000000000000001</formula>
      <formula>0.499999999999999</formula>
    </cfRule>
  </conditionalFormatting>
  <conditionalFormatting sqref="L48:M48">
    <cfRule type="cellIs" dxfId="975" priority="321" operator="equal">
      <formula>0</formula>
    </cfRule>
    <cfRule type="cellIs" dxfId="974" priority="322" operator="between">
      <formula>0.0000000000000000001</formula>
      <formula>0.499999999999999</formula>
    </cfRule>
  </conditionalFormatting>
  <conditionalFormatting sqref="N48:O48">
    <cfRule type="cellIs" dxfId="973" priority="319" operator="equal">
      <formula>0</formula>
    </cfRule>
    <cfRule type="cellIs" dxfId="972" priority="320" operator="between">
      <formula>0.0000000000000000001</formula>
      <formula>0.499999999999999</formula>
    </cfRule>
  </conditionalFormatting>
  <conditionalFormatting sqref="P48:Q48">
    <cfRule type="cellIs" dxfId="971" priority="317" operator="equal">
      <formula>0</formula>
    </cfRule>
    <cfRule type="cellIs" dxfId="970" priority="318" operator="between">
      <formula>0.0000000000000000001</formula>
      <formula>0.499999999999999</formula>
    </cfRule>
  </conditionalFormatting>
  <conditionalFormatting sqref="L40:O40">
    <cfRule type="cellIs" dxfId="969" priority="137" operator="equal">
      <formula>0</formula>
    </cfRule>
    <cfRule type="cellIs" dxfId="968" priority="138" operator="between">
      <formula>0.0000000000000000001</formula>
      <formula>0.499999999999999</formula>
    </cfRule>
  </conditionalFormatting>
  <conditionalFormatting sqref="L40:O40">
    <cfRule type="cellIs" dxfId="967" priority="136" operator="equal">
      <formula>0</formula>
    </cfRule>
  </conditionalFormatting>
  <conditionalFormatting sqref="L44:O45">
    <cfRule type="cellIs" dxfId="966" priority="134" operator="equal">
      <formula>0</formula>
    </cfRule>
    <cfRule type="cellIs" dxfId="965" priority="135" operator="between">
      <formula>0.0000000000000000001</formula>
      <formula>0.499999999999999</formula>
    </cfRule>
  </conditionalFormatting>
  <conditionalFormatting sqref="L44:O45">
    <cfRule type="cellIs" dxfId="964" priority="133" operator="equal">
      <formula>0</formula>
    </cfRule>
  </conditionalFormatting>
  <conditionalFormatting sqref="N46:O46">
    <cfRule type="cellIs" dxfId="963" priority="131" operator="equal">
      <formula>0</formula>
    </cfRule>
    <cfRule type="cellIs" dxfId="962" priority="132" operator="between">
      <formula>0.0000000000000000001</formula>
      <formula>0.499999999999999</formula>
    </cfRule>
  </conditionalFormatting>
  <conditionalFormatting sqref="N46:O46">
    <cfRule type="cellIs" dxfId="961" priority="130" operator="equal">
      <formula>0</formula>
    </cfRule>
  </conditionalFormatting>
  <conditionalFormatting sqref="R45:S45">
    <cfRule type="cellIs" dxfId="960" priority="128" operator="equal">
      <formula>0</formula>
    </cfRule>
    <cfRule type="cellIs" dxfId="959" priority="129" operator="between">
      <formula>0.0000000000000000001</formula>
      <formula>0.499999999999999</formula>
    </cfRule>
  </conditionalFormatting>
  <conditionalFormatting sqref="R45:S45">
    <cfRule type="cellIs" dxfId="958" priority="127" operator="equal">
      <formula>0</formula>
    </cfRule>
  </conditionalFormatting>
  <conditionalFormatting sqref="R91">
    <cfRule type="cellIs" dxfId="957" priority="98" operator="equal">
      <formula>0</formula>
    </cfRule>
    <cfRule type="cellIs" dxfId="956" priority="99" operator="between">
      <formula>0.0000000000000000001</formula>
      <formula>0.499999999999999</formula>
    </cfRule>
  </conditionalFormatting>
  <conditionalFormatting sqref="R85:R90">
    <cfRule type="cellIs" dxfId="955" priority="96" operator="equal">
      <formula>0</formula>
    </cfRule>
    <cfRule type="cellIs" dxfId="954" priority="97" operator="between">
      <formula>0.0000000000000000001</formula>
      <formula>0.499999999999999</formula>
    </cfRule>
  </conditionalFormatting>
  <conditionalFormatting sqref="R85:R90">
    <cfRule type="cellIs" dxfId="953" priority="94" operator="equal">
      <formula>0</formula>
    </cfRule>
    <cfRule type="cellIs" dxfId="952" priority="95" operator="between">
      <formula>0.0000000000000000001</formula>
      <formula>0.499999999999999</formula>
    </cfRule>
  </conditionalFormatting>
  <conditionalFormatting sqref="R84">
    <cfRule type="cellIs" dxfId="951" priority="81" operator="equal">
      <formula>0</formula>
    </cfRule>
    <cfRule type="cellIs" dxfId="950" priority="82" operator="between">
      <formula>0.0000000000000000001</formula>
      <formula>0.499999999999999</formula>
    </cfRule>
  </conditionalFormatting>
  <conditionalFormatting sqref="R84">
    <cfRule type="cellIs" dxfId="949" priority="80" operator="equal">
      <formula>0</formula>
    </cfRule>
  </conditionalFormatting>
  <conditionalFormatting sqref="R88:R89">
    <cfRule type="cellIs" dxfId="948" priority="78" operator="equal">
      <formula>0</formula>
    </cfRule>
    <cfRule type="cellIs" dxfId="947" priority="79" operator="between">
      <formula>0.0000000000000000001</formula>
      <formula>0.499999999999999</formula>
    </cfRule>
  </conditionalFormatting>
  <conditionalFormatting sqref="D11:S11 D13:S16 D12:E12 H12:S12 D18:S18 D17:Q17">
    <cfRule type="cellIs" dxfId="946" priority="67" operator="between">
      <formula>0.0000000000000001</formula>
      <formula>0.0499999999999999</formula>
    </cfRule>
  </conditionalFormatting>
  <conditionalFormatting sqref="R12:S12">
    <cfRule type="cellIs" dxfId="945" priority="66" operator="equal">
      <formula>0</formula>
    </cfRule>
  </conditionalFormatting>
  <conditionalFormatting sqref="L15:O16 N17:O17 R16:S16">
    <cfRule type="cellIs" dxfId="944" priority="65" operator="equal">
      <formula>0</formula>
    </cfRule>
  </conditionalFormatting>
  <conditionalFormatting sqref="F41:G41">
    <cfRule type="cellIs" dxfId="943" priority="64" operator="equal">
      <formula>0</formula>
    </cfRule>
  </conditionalFormatting>
  <conditionalFormatting sqref="R46">
    <cfRule type="cellIs" dxfId="942" priority="62" operator="equal">
      <formula>0</formula>
    </cfRule>
    <cfRule type="cellIs" dxfId="941" priority="63" operator="between">
      <formula>0.0000000000000000001</formula>
      <formula>0.499999999999999</formula>
    </cfRule>
  </conditionalFormatting>
  <conditionalFormatting sqref="S46">
    <cfRule type="cellIs" dxfId="940" priority="60" operator="equal">
      <formula>0</formula>
    </cfRule>
    <cfRule type="cellIs" dxfId="939" priority="61" operator="between">
      <formula>0.0000000000000000001</formula>
      <formula>0.499999999999999</formula>
    </cfRule>
  </conditionalFormatting>
  <conditionalFormatting sqref="R46:S46">
    <cfRule type="cellIs" dxfId="938" priority="59" operator="equal">
      <formula>0</formula>
    </cfRule>
  </conditionalFormatting>
  <conditionalFormatting sqref="R48">
    <cfRule type="cellIs" dxfId="937" priority="57" operator="equal">
      <formula>0</formula>
    </cfRule>
    <cfRule type="cellIs" dxfId="936" priority="58" operator="between">
      <formula>0.0000000000000000001</formula>
      <formula>0.499999999999999</formula>
    </cfRule>
  </conditionalFormatting>
  <conditionalFormatting sqref="S48">
    <cfRule type="cellIs" dxfId="935" priority="55" operator="equal">
      <formula>0</formula>
    </cfRule>
    <cfRule type="cellIs" dxfId="934" priority="56" operator="between">
      <formula>0.0000000000000000001</formula>
      <formula>0.499999999999999</formula>
    </cfRule>
  </conditionalFormatting>
  <conditionalFormatting sqref="R48:S48">
    <cfRule type="cellIs" dxfId="933" priority="54" operator="equal">
      <formula>0</formula>
    </cfRule>
  </conditionalFormatting>
  <conditionalFormatting sqref="F12:G12">
    <cfRule type="cellIs" dxfId="932" priority="53" operator="between">
      <formula>0.0000000000000001</formula>
      <formula>0.0499999999999999</formula>
    </cfRule>
  </conditionalFormatting>
  <conditionalFormatting sqref="F12:G12">
    <cfRule type="cellIs" dxfId="931" priority="52" operator="equal">
      <formula>0</formula>
    </cfRule>
  </conditionalFormatting>
  <conditionalFormatting sqref="R17:S17">
    <cfRule type="cellIs" dxfId="930" priority="51" operator="between">
      <formula>0.0000000000000001</formula>
      <formula>0.0499999999999999</formula>
    </cfRule>
  </conditionalFormatting>
  <conditionalFormatting sqref="R17:S17">
    <cfRule type="cellIs" dxfId="929" priority="50" operator="equal">
      <formula>0</formula>
    </cfRule>
  </conditionalFormatting>
  <conditionalFormatting sqref="D11:S18">
    <cfRule type="cellIs" dxfId="928" priority="49" operator="between">
      <formula>0.00000000001</formula>
      <formula>0.0499999999999</formula>
    </cfRule>
  </conditionalFormatting>
  <conditionalFormatting sqref="F25:G25">
    <cfRule type="cellIs" dxfId="927" priority="47" operator="between">
      <formula>0.00000000001</formula>
      <formula>_FV($F$193,"499999999999999")</formula>
    </cfRule>
  </conditionalFormatting>
  <conditionalFormatting sqref="F25">
    <cfRule type="cellIs" dxfId="926" priority="46" operator="between">
      <formula>0.00000000001</formula>
      <formula>0.0499999999999999</formula>
    </cfRule>
  </conditionalFormatting>
  <conditionalFormatting sqref="R30:S30">
    <cfRule type="cellIs" dxfId="925" priority="45" operator="between">
      <formula>0.00000000001</formula>
      <formula>_FV($F$193,"499999999999999")</formula>
    </cfRule>
  </conditionalFormatting>
  <conditionalFormatting sqref="R30">
    <cfRule type="cellIs" dxfId="924" priority="44" operator="between">
      <formula>0.00000000001</formula>
      <formula>0.0499999999999999</formula>
    </cfRule>
  </conditionalFormatting>
  <conditionalFormatting sqref="B96">
    <cfRule type="cellIs" dxfId="923" priority="42" operator="equal">
      <formula>0</formula>
    </cfRule>
    <cfRule type="cellIs" dxfId="922" priority="43" operator="between">
      <formula>0.0000000000000000001</formula>
      <formula>0.499999999999999</formula>
    </cfRule>
  </conditionalFormatting>
  <conditionalFormatting sqref="D54:R62">
    <cfRule type="cellIs" dxfId="921" priority="36" operator="between">
      <formula>0.00000000001</formula>
      <formula>0.0499999999999</formula>
    </cfRule>
  </conditionalFormatting>
  <conditionalFormatting sqref="D70:S78">
    <cfRule type="cellIs" dxfId="920" priority="20" operator="between">
      <formula>0.00000000001</formula>
      <formula>0.0499999999</formula>
    </cfRule>
  </conditionalFormatting>
  <conditionalFormatting sqref="D84:Q84 D85 F85:L85 D91:Q91 D90:J90 L90:P90 N85:Q85 D86:Q87 D88:K89 M88:P89">
    <cfRule type="cellIs" dxfId="919" priority="19" operator="between">
      <formula>0.00000000001</formula>
      <formula>0.049999999999</formula>
    </cfRule>
  </conditionalFormatting>
  <conditionalFormatting sqref="E85">
    <cfRule type="cellIs" dxfId="918" priority="17" operator="between">
      <formula>0.00000000001</formula>
      <formula>0.0499999999999</formula>
    </cfRule>
  </conditionalFormatting>
  <conditionalFormatting sqref="K90">
    <cfRule type="cellIs" dxfId="917" priority="16" operator="between">
      <formula>0.00000000001</formula>
      <formula>0.0499999999999</formula>
    </cfRule>
  </conditionalFormatting>
  <conditionalFormatting sqref="M85">
    <cfRule type="cellIs" dxfId="916" priority="15" operator="between">
      <formula>0.00000000001</formula>
      <formula>0.0499999999999</formula>
    </cfRule>
  </conditionalFormatting>
  <conditionalFormatting sqref="L88:L89">
    <cfRule type="cellIs" dxfId="915" priority="14" operator="between">
      <formula>0.00000000001</formula>
      <formula>0.0499999999999999</formula>
    </cfRule>
  </conditionalFormatting>
  <conditionalFormatting sqref="L88:L89">
    <cfRule type="cellIs" dxfId="914" priority="13" operator="equal">
      <formula>0</formula>
    </cfRule>
  </conditionalFormatting>
  <conditionalFormatting sqref="S103">
    <cfRule type="cellIs" dxfId="913" priority="11" operator="equal">
      <formula>0</formula>
    </cfRule>
    <cfRule type="cellIs" dxfId="912" priority="12" operator="between">
      <formula>0.0000000000000000001</formula>
      <formula>0.499999999999999</formula>
    </cfRule>
  </conditionalFormatting>
  <conditionalFormatting sqref="D37">
    <cfRule type="cellIs" dxfId="911" priority="9" operator="equal">
      <formula>0</formula>
    </cfRule>
    <cfRule type="cellIs" dxfId="910" priority="10" operator="between">
      <formula>0.0000000000000000001</formula>
      <formula>0.499999999999999</formula>
    </cfRule>
  </conditionalFormatting>
  <conditionalFormatting sqref="B98">
    <cfRule type="cellIs" dxfId="909" priority="7" operator="equal">
      <formula>0</formula>
    </cfRule>
    <cfRule type="cellIs" dxfId="908" priority="8" operator="between">
      <formula>0.0000000000000000001</formula>
      <formula>0.499999999999999</formula>
    </cfRule>
  </conditionalFormatting>
  <conditionalFormatting sqref="Q88:Q90">
    <cfRule type="cellIs" dxfId="907" priority="6" operator="between">
      <formula>0.00000000001</formula>
      <formula>0.0499999999</formula>
    </cfRule>
  </conditionalFormatting>
  <conditionalFormatting sqref="F45">
    <cfRule type="cellIs" dxfId="906" priority="3" operator="equal">
      <formula>0</formula>
    </cfRule>
    <cfRule type="cellIs" dxfId="905" priority="4" operator="between">
      <formula>0.0000000000000000001</formula>
      <formula>0.499999999999999</formula>
    </cfRule>
  </conditionalFormatting>
  <conditionalFormatting sqref="G45">
    <cfRule type="cellIs" dxfId="904" priority="1" operator="equal">
      <formula>0</formula>
    </cfRule>
    <cfRule type="cellIs" dxfId="903" priority="2" operator="between">
      <formula>0.0000000000000000001</formula>
      <formula>0.499999999999999</formula>
    </cfRule>
  </conditionalFormatting>
  <printOptions horizontalCentered="1"/>
  <pageMargins left="0.5" right="0.25" top="0.75" bottom="0.25" header="0.3" footer="0.3"/>
  <pageSetup paperSize="9" scale="58" fitToHeight="0" orientation="landscape" r:id="rId1"/>
  <headerFooter>
    <oddFooter>&amp;R&amp;"Calibri,Regular"&amp;K000000Page &amp;P of &amp;N</oddFooter>
  </headerFooter>
  <rowBreaks count="2" manualBreakCount="2">
    <brk id="32" max="19" man="1"/>
    <brk id="62"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35EF9F5B6C6743B047DE8B0282CCC5" ma:contentTypeVersion="7" ma:contentTypeDescription="Create a new document." ma:contentTypeScope="" ma:versionID="a20a7f7c570298fa7bba352cb5a00ac6">
  <xsd:schema xmlns:xsd="http://www.w3.org/2001/XMLSchema" xmlns:xs="http://www.w3.org/2001/XMLSchema" xmlns:p="http://schemas.microsoft.com/office/2006/metadata/properties" xmlns:ns2="6f2583b9-ec35-4212-9fc9-15dad8bc1239" targetNamespace="http://schemas.microsoft.com/office/2006/metadata/properties" ma:root="true" ma:fieldsID="5012bc1fca77ddf25021e6e8c1f6c0a2" ns2:_="">
    <xsd:import namespace="6f2583b9-ec35-4212-9fc9-15dad8bc12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583b9-ec35-4212-9fc9-15dad8bc12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5BC21D-0E4A-42F3-8173-C0DD61208D5C}"/>
</file>

<file path=customXml/itemProps2.xml><?xml version="1.0" encoding="utf-8"?>
<ds:datastoreItem xmlns:ds="http://schemas.openxmlformats.org/officeDocument/2006/customXml" ds:itemID="{BCC327BB-3738-48A6-82D6-63328188D614}"/>
</file>

<file path=customXml/itemProps3.xml><?xml version="1.0" encoding="utf-8"?>
<ds:datastoreItem xmlns:ds="http://schemas.openxmlformats.org/officeDocument/2006/customXml" ds:itemID="{71355640-7ED8-4642-80A5-8D42F61DF8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ANNEX C -Table 1</vt:lpstr>
      <vt:lpstr>ANNEX_B.1</vt:lpstr>
      <vt:lpstr>ANNEX_B.2</vt:lpstr>
      <vt:lpstr>ANNEX C - Table 2</vt:lpstr>
      <vt:lpstr>ANNEX C - Table 3.1</vt:lpstr>
      <vt:lpstr>ANNEX C - Table 3.2</vt:lpstr>
      <vt:lpstr>ANNEX C - Table 3.3</vt:lpstr>
      <vt:lpstr>Historical Annexes</vt:lpstr>
      <vt:lpstr>PR Table</vt:lpstr>
      <vt:lpstr>Net Financial Position</vt:lpstr>
      <vt:lpstr>NFP Y-o-Y Changes</vt:lpstr>
      <vt:lpstr>Gross Financial Assets</vt:lpstr>
      <vt:lpstr>GFA Y-o-Y Changes</vt:lpstr>
      <vt:lpstr>GFA % Share</vt:lpstr>
      <vt:lpstr>Gross Financial Liabilities</vt:lpstr>
      <vt:lpstr>GFL Y-o-Y Changes</vt:lpstr>
      <vt:lpstr>GFL % Share</vt:lpstr>
      <vt:lpstr>GFA and GFL by Instrument</vt:lpstr>
      <vt:lpstr>GFA and GFL by Instr Y-o-Y Chg</vt:lpstr>
      <vt:lpstr>RAW by Sector-Ann A-B</vt:lpstr>
      <vt:lpstr>Raw by Sector Annex C p.1</vt:lpstr>
      <vt:lpstr>RAW by Ins Annex C p.2,3</vt:lpstr>
      <vt:lpstr>HTML</vt:lpstr>
      <vt:lpstr>'ANNEX C - Table 2'!Print_Area</vt:lpstr>
      <vt:lpstr>'ANNEX C - Table 3.1'!Print_Area</vt:lpstr>
      <vt:lpstr>'ANNEX C - Table 3.2'!Print_Area</vt:lpstr>
      <vt:lpstr>'ANNEX C - Table 3.3'!Print_Area</vt:lpstr>
      <vt:lpstr>'ANNEX C -Table 1'!Print_Area</vt:lpstr>
      <vt:lpstr>ANNEX_B.1!Print_Area</vt:lpstr>
      <vt:lpstr>ANNEX_B.2!Print_Area</vt:lpstr>
      <vt:lpstr>'GFA % Share'!Print_Area</vt:lpstr>
      <vt:lpstr>'GFA and GFL by Instr Y-o-Y Chg'!Print_Area</vt:lpstr>
      <vt:lpstr>'GFA and GFL by Instrument'!Print_Area</vt:lpstr>
      <vt:lpstr>'GFA Y-o-Y Changes'!Print_Area</vt:lpstr>
      <vt:lpstr>'GFL % Share'!Print_Area</vt:lpstr>
      <vt:lpstr>'GFL Y-o-Y Changes'!Print_Area</vt:lpstr>
      <vt:lpstr>'Gross Financial Assets'!Print_Area</vt:lpstr>
      <vt:lpstr>'Gross Financial Liabilities'!Print_Area</vt:lpstr>
      <vt:lpstr>HTML!Print_Area</vt:lpstr>
      <vt:lpstr>'Net Financial Position'!Print_Area</vt:lpstr>
      <vt:lpstr>'NFP Y-o-Y Changes'!Print_Area</vt:lpstr>
      <vt:lpstr>'PR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Marie Belarmine R. Favila-Pagalunan</cp:lastModifiedBy>
  <cp:revision/>
  <cp:lastPrinted>2021-07-01T05:01:50Z</cp:lastPrinted>
  <dcterms:created xsi:type="dcterms:W3CDTF">2020-03-18T09:25:21Z</dcterms:created>
  <dcterms:modified xsi:type="dcterms:W3CDTF">2021-07-06T02:58:15Z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0x010100FA35EF9F5B6C6743B047DE8B0282CCC5</vt:lpwstr>
  </property>
</Properties>
</file>